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CER\2020\SPS\Kolín OTV - oprava objektu\k zveřejnění E-ZAK\"/>
    </mc:Choice>
  </mc:AlternateContent>
  <bookViews>
    <workbookView xWindow="0" yWindow="0" windowWidth="28800" windowHeight="12345"/>
  </bookViews>
  <sheets>
    <sheet name="Rekapitulace zakázky" sheetId="1" r:id="rId1"/>
    <sheet name="001.1 - Oprava střechy ED..." sheetId="2" r:id="rId2"/>
    <sheet name="001.2 - Oprava střechy ko..." sheetId="3" r:id="rId3"/>
    <sheet name="001.3 - Oprava střechy OTV" sheetId="4" r:id="rId4"/>
    <sheet name="002.1 - Vnější plášť ED ŘAS" sheetId="5" r:id="rId5"/>
    <sheet name="002.2 - Vnější plášť kotelna" sheetId="6" r:id="rId6"/>
    <sheet name="002.3 - Vnější plášť OTV" sheetId="7" r:id="rId7"/>
    <sheet name="003 - Oprava zpevněných p..." sheetId="8" r:id="rId8"/>
    <sheet name="004 - Vedlejší a ostatní ..." sheetId="9" r:id="rId9"/>
  </sheets>
  <definedNames>
    <definedName name="_xlnm._FilterDatabase" localSheetId="1" hidden="1">'001.1 - Oprava střechy ED...'!$C$131:$K$235</definedName>
    <definedName name="_xlnm._FilterDatabase" localSheetId="2" hidden="1">'001.2 - Oprava střechy ko...'!$C$132:$K$265</definedName>
    <definedName name="_xlnm._FilterDatabase" localSheetId="3" hidden="1">'001.3 - Oprava střechy OTV'!$C$134:$K$302</definedName>
    <definedName name="_xlnm._FilterDatabase" localSheetId="4" hidden="1">'002.1 - Vnější plášť ED ŘAS'!$C$138:$K$368</definedName>
    <definedName name="_xlnm._FilterDatabase" localSheetId="5" hidden="1">'002.2 - Vnější plášť kotelna'!$C$136:$K$316</definedName>
    <definedName name="_xlnm._FilterDatabase" localSheetId="6" hidden="1">'002.3 - Vnější plášť OTV'!$C$137:$K$339</definedName>
    <definedName name="_xlnm._FilterDatabase" localSheetId="7" hidden="1">'003 - Oprava zpevněných p...'!$C$126:$K$204</definedName>
    <definedName name="_xlnm._FilterDatabase" localSheetId="8" hidden="1">'004 - Vedlejší a ostatní ...'!$C$119:$K$129</definedName>
    <definedName name="_xlnm.Print_Titles" localSheetId="1">'001.1 - Oprava střechy ED...'!$131:$131</definedName>
    <definedName name="_xlnm.Print_Titles" localSheetId="2">'001.2 - Oprava střechy ko...'!$132:$132</definedName>
    <definedName name="_xlnm.Print_Titles" localSheetId="3">'001.3 - Oprava střechy OTV'!$134:$134</definedName>
    <definedName name="_xlnm.Print_Titles" localSheetId="4">'002.1 - Vnější plášť ED ŘAS'!$138:$138</definedName>
    <definedName name="_xlnm.Print_Titles" localSheetId="5">'002.2 - Vnější plášť kotelna'!$136:$136</definedName>
    <definedName name="_xlnm.Print_Titles" localSheetId="6">'002.3 - Vnější plášť OTV'!$137:$137</definedName>
    <definedName name="_xlnm.Print_Titles" localSheetId="7">'003 - Oprava zpevněných p...'!$126:$126</definedName>
    <definedName name="_xlnm.Print_Titles" localSheetId="8">'004 - Vedlejší a ostatní ...'!$119:$119</definedName>
    <definedName name="_xlnm.Print_Titles" localSheetId="0">'Rekapitulace zakázky'!$92:$92</definedName>
    <definedName name="_xlnm.Print_Area" localSheetId="1">'001.1 - Oprava střechy ED...'!$C$4:$J$76,'001.1 - Oprava střechy ED...'!$C$82:$J$111,'001.1 - Oprava střechy ED...'!$C$117:$J$235</definedName>
    <definedName name="_xlnm.Print_Area" localSheetId="2">'001.2 - Oprava střechy ko...'!$C$4:$J$76,'001.2 - Oprava střechy ko...'!$C$82:$J$112,'001.2 - Oprava střechy ko...'!$C$118:$J$265</definedName>
    <definedName name="_xlnm.Print_Area" localSheetId="3">'001.3 - Oprava střechy OTV'!$C$4:$J$76,'001.3 - Oprava střechy OTV'!$C$82:$J$114,'001.3 - Oprava střechy OTV'!$C$120:$J$302</definedName>
    <definedName name="_xlnm.Print_Area" localSheetId="4">'002.1 - Vnější plášť ED ŘAS'!$C$4:$J$76,'002.1 - Vnější plášť ED ŘAS'!$C$82:$J$118,'002.1 - Vnější plášť ED ŘAS'!$C$124:$J$368</definedName>
    <definedName name="_xlnm.Print_Area" localSheetId="5">'002.2 - Vnější plášť kotelna'!$C$4:$J$76,'002.2 - Vnější plášť kotelna'!$C$82:$J$116,'002.2 - Vnější plášť kotelna'!$C$122:$J$316</definedName>
    <definedName name="_xlnm.Print_Area" localSheetId="6">'002.3 - Vnější plášť OTV'!$C$4:$J$76,'002.3 - Vnější plášť OTV'!$C$82:$J$117,'002.3 - Vnější plášť OTV'!$C$123:$J$339</definedName>
    <definedName name="_xlnm.Print_Area" localSheetId="7">'003 - Oprava zpevněných p...'!$C$4:$J$76,'003 - Oprava zpevněných p...'!$C$82:$J$108,'003 - Oprava zpevněných p...'!$C$114:$J$204</definedName>
    <definedName name="_xlnm.Print_Area" localSheetId="8">'004 - Vedlejší a ostatní ...'!$C$4:$J$76,'004 - Vedlejší a ostatní ...'!$C$82:$J$101,'004 - Vedlejší a ostatní ...'!$C$107:$J$129</definedName>
    <definedName name="_xlnm.Print_Area" localSheetId="0">'Rekapitulace zakázky'!$D$4:$AO$76,'Rekapitulace zakázky'!$C$82:$AQ$105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4" i="1"/>
  <c r="J35" i="9"/>
  <c r="AX104" i="1" s="1"/>
  <c r="BI129" i="9"/>
  <c r="BH129" i="9"/>
  <c r="BG129" i="9"/>
  <c r="BF129" i="9"/>
  <c r="T129" i="9"/>
  <c r="T128" i="9"/>
  <c r="R129" i="9"/>
  <c r="R128" i="9" s="1"/>
  <c r="R121" i="9" s="1"/>
  <c r="R120" i="9" s="1"/>
  <c r="P129" i="9"/>
  <c r="P128" i="9"/>
  <c r="BI126" i="9"/>
  <c r="BH126" i="9"/>
  <c r="BG126" i="9"/>
  <c r="BF126" i="9"/>
  <c r="T126" i="9"/>
  <c r="T125" i="9" s="1"/>
  <c r="T121" i="9" s="1"/>
  <c r="T120" i="9" s="1"/>
  <c r="R126" i="9"/>
  <c r="R125" i="9"/>
  <c r="P126" i="9"/>
  <c r="P125" i="9" s="1"/>
  <c r="P121" i="9" s="1"/>
  <c r="P120" i="9" s="1"/>
  <c r="AU104" i="1" s="1"/>
  <c r="BI123" i="9"/>
  <c r="BH123" i="9"/>
  <c r="BG123" i="9"/>
  <c r="BF123" i="9"/>
  <c r="T123" i="9"/>
  <c r="T122" i="9"/>
  <c r="R123" i="9"/>
  <c r="R122" i="9"/>
  <c r="P123" i="9"/>
  <c r="P122" i="9"/>
  <c r="F116" i="9"/>
  <c r="F114" i="9"/>
  <c r="E112" i="9"/>
  <c r="F91" i="9"/>
  <c r="F89" i="9"/>
  <c r="E87" i="9"/>
  <c r="J24" i="9"/>
  <c r="E24" i="9"/>
  <c r="J117" i="9"/>
  <c r="J23" i="9"/>
  <c r="J21" i="9"/>
  <c r="E21" i="9"/>
  <c r="J116" i="9"/>
  <c r="J20" i="9"/>
  <c r="J18" i="9"/>
  <c r="E18" i="9"/>
  <c r="F117" i="9"/>
  <c r="J17" i="9"/>
  <c r="J12" i="9"/>
  <c r="J114" i="9" s="1"/>
  <c r="E7" i="9"/>
  <c r="E110" i="9"/>
  <c r="J37" i="8"/>
  <c r="J36" i="8"/>
  <c r="AY103" i="1"/>
  <c r="J35" i="8"/>
  <c r="AX103" i="1" s="1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T184" i="8" s="1"/>
  <c r="R185" i="8"/>
  <c r="R184" i="8"/>
  <c r="P185" i="8"/>
  <c r="P184" i="8" s="1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T131" i="8"/>
  <c r="R132" i="8"/>
  <c r="R131" i="8" s="1"/>
  <c r="P132" i="8"/>
  <c r="P131" i="8"/>
  <c r="BI129" i="8"/>
  <c r="BH129" i="8"/>
  <c r="BG129" i="8"/>
  <c r="BF129" i="8"/>
  <c r="T129" i="8"/>
  <c r="T128" i="8" s="1"/>
  <c r="R129" i="8"/>
  <c r="R128" i="8"/>
  <c r="P129" i="8"/>
  <c r="P128" i="8" s="1"/>
  <c r="J124" i="8"/>
  <c r="F123" i="8"/>
  <c r="F121" i="8"/>
  <c r="E119" i="8"/>
  <c r="J92" i="8"/>
  <c r="F91" i="8"/>
  <c r="F89" i="8"/>
  <c r="E87" i="8"/>
  <c r="J21" i="8"/>
  <c r="E21" i="8"/>
  <c r="J123" i="8"/>
  <c r="J20" i="8"/>
  <c r="J18" i="8"/>
  <c r="E18" i="8"/>
  <c r="F124" i="8"/>
  <c r="J17" i="8"/>
  <c r="J12" i="8"/>
  <c r="J121" i="8"/>
  <c r="E7" i="8"/>
  <c r="E117" i="8" s="1"/>
  <c r="J39" i="7"/>
  <c r="J38" i="7"/>
  <c r="AY102" i="1"/>
  <c r="J37" i="7"/>
  <c r="AX102" i="1" s="1"/>
  <c r="BI339" i="7"/>
  <c r="BH339" i="7"/>
  <c r="BG339" i="7"/>
  <c r="BF339" i="7"/>
  <c r="T339" i="7"/>
  <c r="R339" i="7"/>
  <c r="P339" i="7"/>
  <c r="BI337" i="7"/>
  <c r="BH337" i="7"/>
  <c r="BG337" i="7"/>
  <c r="BF337" i="7"/>
  <c r="T337" i="7"/>
  <c r="R337" i="7"/>
  <c r="P337" i="7"/>
  <c r="BI336" i="7"/>
  <c r="BH336" i="7"/>
  <c r="BG336" i="7"/>
  <c r="BF336" i="7"/>
  <c r="T336" i="7"/>
  <c r="R336" i="7"/>
  <c r="P336" i="7"/>
  <c r="BI334" i="7"/>
  <c r="BH334" i="7"/>
  <c r="BG334" i="7"/>
  <c r="BF334" i="7"/>
  <c r="T334" i="7"/>
  <c r="R334" i="7"/>
  <c r="P334" i="7"/>
  <c r="BI333" i="7"/>
  <c r="BH333" i="7"/>
  <c r="BG333" i="7"/>
  <c r="BF333" i="7"/>
  <c r="T333" i="7"/>
  <c r="R333" i="7"/>
  <c r="P333" i="7"/>
  <c r="BI331" i="7"/>
  <c r="BH331" i="7"/>
  <c r="BG331" i="7"/>
  <c r="BF331" i="7"/>
  <c r="T331" i="7"/>
  <c r="R331" i="7"/>
  <c r="P331" i="7"/>
  <c r="BI330" i="7"/>
  <c r="BH330" i="7"/>
  <c r="BG330" i="7"/>
  <c r="BF330" i="7"/>
  <c r="T330" i="7"/>
  <c r="R330" i="7"/>
  <c r="P330" i="7"/>
  <c r="BI328" i="7"/>
  <c r="BH328" i="7"/>
  <c r="BG328" i="7"/>
  <c r="BF328" i="7"/>
  <c r="T328" i="7"/>
  <c r="R328" i="7"/>
  <c r="P328" i="7"/>
  <c r="BI326" i="7"/>
  <c r="BH326" i="7"/>
  <c r="BG326" i="7"/>
  <c r="BF326" i="7"/>
  <c r="T326" i="7"/>
  <c r="R326" i="7"/>
  <c r="P326" i="7"/>
  <c r="BI325" i="7"/>
  <c r="BH325" i="7"/>
  <c r="BG325" i="7"/>
  <c r="BF325" i="7"/>
  <c r="T325" i="7"/>
  <c r="R325" i="7"/>
  <c r="P325" i="7"/>
  <c r="BI323" i="7"/>
  <c r="BH323" i="7"/>
  <c r="BG323" i="7"/>
  <c r="BF323" i="7"/>
  <c r="T323" i="7"/>
  <c r="R323" i="7"/>
  <c r="P323" i="7"/>
  <c r="BI321" i="7"/>
  <c r="BH321" i="7"/>
  <c r="BG321" i="7"/>
  <c r="BF321" i="7"/>
  <c r="T321" i="7"/>
  <c r="R321" i="7"/>
  <c r="P321" i="7"/>
  <c r="BI320" i="7"/>
  <c r="BH320" i="7"/>
  <c r="BG320" i="7"/>
  <c r="BF320" i="7"/>
  <c r="T320" i="7"/>
  <c r="R320" i="7"/>
  <c r="P320" i="7"/>
  <c r="BI318" i="7"/>
  <c r="BH318" i="7"/>
  <c r="BG318" i="7"/>
  <c r="BF318" i="7"/>
  <c r="T318" i="7"/>
  <c r="R318" i="7"/>
  <c r="P318" i="7"/>
  <c r="BI317" i="7"/>
  <c r="BH317" i="7"/>
  <c r="BG317" i="7"/>
  <c r="BF317" i="7"/>
  <c r="T317" i="7"/>
  <c r="R317" i="7"/>
  <c r="P317" i="7"/>
  <c r="BI316" i="7"/>
  <c r="BH316" i="7"/>
  <c r="BG316" i="7"/>
  <c r="BF316" i="7"/>
  <c r="T316" i="7"/>
  <c r="R316" i="7"/>
  <c r="P316" i="7"/>
  <c r="BI315" i="7"/>
  <c r="BH315" i="7"/>
  <c r="BG315" i="7"/>
  <c r="BF315" i="7"/>
  <c r="T315" i="7"/>
  <c r="R315" i="7"/>
  <c r="P315" i="7"/>
  <c r="BI314" i="7"/>
  <c r="BH314" i="7"/>
  <c r="BG314" i="7"/>
  <c r="BF314" i="7"/>
  <c r="T314" i="7"/>
  <c r="R314" i="7"/>
  <c r="P314" i="7"/>
  <c r="BI312" i="7"/>
  <c r="BH312" i="7"/>
  <c r="BG312" i="7"/>
  <c r="BF312" i="7"/>
  <c r="T312" i="7"/>
  <c r="R312" i="7"/>
  <c r="P312" i="7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8" i="7"/>
  <c r="BH308" i="7"/>
  <c r="BG308" i="7"/>
  <c r="BF308" i="7"/>
  <c r="T308" i="7"/>
  <c r="R308" i="7"/>
  <c r="P308" i="7"/>
  <c r="BI306" i="7"/>
  <c r="BH306" i="7"/>
  <c r="BG306" i="7"/>
  <c r="BF306" i="7"/>
  <c r="T306" i="7"/>
  <c r="R306" i="7"/>
  <c r="P306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1" i="7"/>
  <c r="BH301" i="7"/>
  <c r="BG301" i="7"/>
  <c r="BF301" i="7"/>
  <c r="T301" i="7"/>
  <c r="R301" i="7"/>
  <c r="P301" i="7"/>
  <c r="BI300" i="7"/>
  <c r="BH300" i="7"/>
  <c r="BG300" i="7"/>
  <c r="BF300" i="7"/>
  <c r="T300" i="7"/>
  <c r="R300" i="7"/>
  <c r="P300" i="7"/>
  <c r="BI299" i="7"/>
  <c r="BH299" i="7"/>
  <c r="BG299" i="7"/>
  <c r="BF299" i="7"/>
  <c r="T299" i="7"/>
  <c r="R299" i="7"/>
  <c r="P299" i="7"/>
  <c r="BI298" i="7"/>
  <c r="BH298" i="7"/>
  <c r="BG298" i="7"/>
  <c r="BF298" i="7"/>
  <c r="T298" i="7"/>
  <c r="R298" i="7"/>
  <c r="P298" i="7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2" i="7"/>
  <c r="BH292" i="7"/>
  <c r="BG292" i="7"/>
  <c r="BF292" i="7"/>
  <c r="T292" i="7"/>
  <c r="R292" i="7"/>
  <c r="P292" i="7"/>
  <c r="BI291" i="7"/>
  <c r="BH291" i="7"/>
  <c r="BG291" i="7"/>
  <c r="BF291" i="7"/>
  <c r="T291" i="7"/>
  <c r="R291" i="7"/>
  <c r="P291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4" i="7"/>
  <c r="BH274" i="7"/>
  <c r="BG274" i="7"/>
  <c r="BF274" i="7"/>
  <c r="T274" i="7"/>
  <c r="R274" i="7"/>
  <c r="P274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1" i="7"/>
  <c r="BH261" i="7"/>
  <c r="BG261" i="7"/>
  <c r="BF261" i="7"/>
  <c r="T261" i="7"/>
  <c r="R261" i="7"/>
  <c r="P261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3" i="7"/>
  <c r="BH253" i="7"/>
  <c r="BG253" i="7"/>
  <c r="BF253" i="7"/>
  <c r="T253" i="7"/>
  <c r="R253" i="7"/>
  <c r="P253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T228" i="7"/>
  <c r="R229" i="7"/>
  <c r="R228" i="7" s="1"/>
  <c r="P229" i="7"/>
  <c r="P228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J135" i="7"/>
  <c r="F134" i="7"/>
  <c r="F132" i="7"/>
  <c r="E130" i="7"/>
  <c r="J94" i="7"/>
  <c r="F93" i="7"/>
  <c r="F91" i="7"/>
  <c r="E89" i="7"/>
  <c r="J23" i="7"/>
  <c r="E23" i="7"/>
  <c r="J134" i="7"/>
  <c r="J22" i="7"/>
  <c r="J20" i="7"/>
  <c r="E20" i="7"/>
  <c r="F94" i="7"/>
  <c r="J19" i="7"/>
  <c r="J14" i="7"/>
  <c r="J132" i="7"/>
  <c r="E7" i="7"/>
  <c r="E126" i="7" s="1"/>
  <c r="J39" i="6"/>
  <c r="J38" i="6"/>
  <c r="AY101" i="1"/>
  <c r="J37" i="6"/>
  <c r="AX101" i="1" s="1"/>
  <c r="BI316" i="6"/>
  <c r="BH316" i="6"/>
  <c r="BG316" i="6"/>
  <c r="BF316" i="6"/>
  <c r="T316" i="6"/>
  <c r="R316" i="6"/>
  <c r="P316" i="6"/>
  <c r="BI314" i="6"/>
  <c r="BH314" i="6"/>
  <c r="BG314" i="6"/>
  <c r="BF314" i="6"/>
  <c r="T314" i="6"/>
  <c r="R314" i="6"/>
  <c r="P314" i="6"/>
  <c r="BI312" i="6"/>
  <c r="BH312" i="6"/>
  <c r="BG312" i="6"/>
  <c r="BF312" i="6"/>
  <c r="T312" i="6"/>
  <c r="R312" i="6"/>
  <c r="P312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T210" i="6"/>
  <c r="R211" i="6"/>
  <c r="R210" i="6" s="1"/>
  <c r="P211" i="6"/>
  <c r="P210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J134" i="6"/>
  <c r="F133" i="6"/>
  <c r="F131" i="6"/>
  <c r="E129" i="6"/>
  <c r="J94" i="6"/>
  <c r="F93" i="6"/>
  <c r="F91" i="6"/>
  <c r="E89" i="6"/>
  <c r="J23" i="6"/>
  <c r="E23" i="6"/>
  <c r="J133" i="6"/>
  <c r="J22" i="6"/>
  <c r="J20" i="6"/>
  <c r="E20" i="6"/>
  <c r="F94" i="6"/>
  <c r="J19" i="6"/>
  <c r="J14" i="6"/>
  <c r="J131" i="6"/>
  <c r="E7" i="6"/>
  <c r="E125" i="6" s="1"/>
  <c r="J39" i="5"/>
  <c r="J38" i="5"/>
  <c r="AY100" i="1"/>
  <c r="J37" i="5"/>
  <c r="AX100" i="1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4" i="5"/>
  <c r="BH364" i="5"/>
  <c r="BG364" i="5"/>
  <c r="BF364" i="5"/>
  <c r="T364" i="5"/>
  <c r="R364" i="5"/>
  <c r="P364" i="5"/>
  <c r="BI362" i="5"/>
  <c r="BH362" i="5"/>
  <c r="BG362" i="5"/>
  <c r="BF362" i="5"/>
  <c r="T362" i="5"/>
  <c r="R362" i="5"/>
  <c r="P362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8" i="5"/>
  <c r="BH358" i="5"/>
  <c r="BG358" i="5"/>
  <c r="BF358" i="5"/>
  <c r="T358" i="5"/>
  <c r="R358" i="5"/>
  <c r="P358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3" i="5"/>
  <c r="BH323" i="5"/>
  <c r="BG323" i="5"/>
  <c r="BF323" i="5"/>
  <c r="T323" i="5"/>
  <c r="R323" i="5"/>
  <c r="P323" i="5"/>
  <c r="BI321" i="5"/>
  <c r="BH321" i="5"/>
  <c r="BG321" i="5"/>
  <c r="BF321" i="5"/>
  <c r="T321" i="5"/>
  <c r="R321" i="5"/>
  <c r="P321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7" i="5"/>
  <c r="BH287" i="5"/>
  <c r="BG287" i="5"/>
  <c r="BF287" i="5"/>
  <c r="T287" i="5"/>
  <c r="R287" i="5"/>
  <c r="P287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T222" i="5" s="1"/>
  <c r="R223" i="5"/>
  <c r="R222" i="5"/>
  <c r="P223" i="5"/>
  <c r="P222" i="5" s="1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J136" i="5"/>
  <c r="F135" i="5"/>
  <c r="F133" i="5"/>
  <c r="E131" i="5"/>
  <c r="J94" i="5"/>
  <c r="F93" i="5"/>
  <c r="F91" i="5"/>
  <c r="E89" i="5"/>
  <c r="J23" i="5"/>
  <c r="E23" i="5"/>
  <c r="J135" i="5"/>
  <c r="J22" i="5"/>
  <c r="J20" i="5"/>
  <c r="E20" i="5"/>
  <c r="F136" i="5"/>
  <c r="J19" i="5"/>
  <c r="J14" i="5"/>
  <c r="J133" i="5"/>
  <c r="E7" i="5"/>
  <c r="E127" i="5"/>
  <c r="J39" i="4"/>
  <c r="J38" i="4"/>
  <c r="AY98" i="1"/>
  <c r="J37" i="4"/>
  <c r="AX98" i="1" s="1"/>
  <c r="BI302" i="4"/>
  <c r="BH302" i="4"/>
  <c r="BG302" i="4"/>
  <c r="BF302" i="4"/>
  <c r="T302" i="4"/>
  <c r="T301" i="4"/>
  <c r="R302" i="4"/>
  <c r="R301" i="4" s="1"/>
  <c r="P302" i="4"/>
  <c r="P301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T175" i="4"/>
  <c r="R176" i="4"/>
  <c r="R175" i="4" s="1"/>
  <c r="P176" i="4"/>
  <c r="P175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J132" i="4"/>
  <c r="F131" i="4"/>
  <c r="F129" i="4"/>
  <c r="E127" i="4"/>
  <c r="J94" i="4"/>
  <c r="F93" i="4"/>
  <c r="F91" i="4"/>
  <c r="E89" i="4"/>
  <c r="J23" i="4"/>
  <c r="E23" i="4"/>
  <c r="J131" i="4"/>
  <c r="J22" i="4"/>
  <c r="J20" i="4"/>
  <c r="E20" i="4"/>
  <c r="F94" i="4"/>
  <c r="J19" i="4"/>
  <c r="J14" i="4"/>
  <c r="J91" i="4"/>
  <c r="E7" i="4"/>
  <c r="E123" i="4" s="1"/>
  <c r="J39" i="3"/>
  <c r="J38" i="3"/>
  <c r="AY97" i="1"/>
  <c r="J37" i="3"/>
  <c r="AX97" i="1"/>
  <c r="BI265" i="3"/>
  <c r="BH265" i="3"/>
  <c r="BG265" i="3"/>
  <c r="BF265" i="3"/>
  <c r="T265" i="3"/>
  <c r="T264" i="3"/>
  <c r="R265" i="3"/>
  <c r="R264" i="3" s="1"/>
  <c r="P265" i="3"/>
  <c r="P264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T174" i="3"/>
  <c r="R175" i="3"/>
  <c r="R174" i="3" s="1"/>
  <c r="P175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J130" i="3"/>
  <c r="F129" i="3"/>
  <c r="F127" i="3"/>
  <c r="E125" i="3"/>
  <c r="J94" i="3"/>
  <c r="F93" i="3"/>
  <c r="F91" i="3"/>
  <c r="E89" i="3"/>
  <c r="J23" i="3"/>
  <c r="E23" i="3"/>
  <c r="J129" i="3"/>
  <c r="J22" i="3"/>
  <c r="J20" i="3"/>
  <c r="E20" i="3"/>
  <c r="F130" i="3"/>
  <c r="J19" i="3"/>
  <c r="J14" i="3"/>
  <c r="J91" i="3"/>
  <c r="E7" i="3"/>
  <c r="E121" i="3"/>
  <c r="J39" i="2"/>
  <c r="J38" i="2"/>
  <c r="AY96" i="1"/>
  <c r="J37" i="2"/>
  <c r="AX96" i="1" s="1"/>
  <c r="BI235" i="2"/>
  <c r="BH235" i="2"/>
  <c r="BG235" i="2"/>
  <c r="BF235" i="2"/>
  <c r="T235" i="2"/>
  <c r="T234" i="2"/>
  <c r="R235" i="2"/>
  <c r="R234" i="2" s="1"/>
  <c r="P235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 s="1"/>
  <c r="R159" i="2"/>
  <c r="R158" i="2"/>
  <c r="P159" i="2"/>
  <c r="P158" i="2" s="1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J129" i="2"/>
  <c r="F128" i="2"/>
  <c r="F126" i="2"/>
  <c r="E124" i="2"/>
  <c r="J94" i="2"/>
  <c r="F93" i="2"/>
  <c r="F91" i="2"/>
  <c r="E89" i="2"/>
  <c r="J23" i="2"/>
  <c r="E23" i="2"/>
  <c r="J93" i="2"/>
  <c r="J22" i="2"/>
  <c r="J20" i="2"/>
  <c r="E20" i="2"/>
  <c r="F129" i="2"/>
  <c r="J19" i="2"/>
  <c r="J14" i="2"/>
  <c r="J126" i="2" s="1"/>
  <c r="E7" i="2"/>
  <c r="E120" i="2"/>
  <c r="L90" i="1"/>
  <c r="AM90" i="1"/>
  <c r="AM89" i="1"/>
  <c r="L89" i="1"/>
  <c r="AM87" i="1"/>
  <c r="L87" i="1"/>
  <c r="L85" i="1"/>
  <c r="L84" i="1"/>
  <c r="BK129" i="9"/>
  <c r="J129" i="9"/>
  <c r="BK126" i="9"/>
  <c r="J126" i="9"/>
  <c r="BK123" i="9"/>
  <c r="J123" i="9"/>
  <c r="BK204" i="8"/>
  <c r="BK203" i="8"/>
  <c r="BK202" i="8"/>
  <c r="BK201" i="8"/>
  <c r="J199" i="8"/>
  <c r="BK197" i="8"/>
  <c r="J195" i="8"/>
  <c r="J194" i="8"/>
  <c r="BK193" i="8"/>
  <c r="BK190" i="8"/>
  <c r="J185" i="8"/>
  <c r="BK183" i="8"/>
  <c r="BK180" i="8"/>
  <c r="J170" i="8"/>
  <c r="J162" i="8"/>
  <c r="BK156" i="8"/>
  <c r="J151" i="8"/>
  <c r="BK147" i="8"/>
  <c r="BK142" i="8"/>
  <c r="BK137" i="8"/>
  <c r="J135" i="8"/>
  <c r="J132" i="8"/>
  <c r="BK339" i="7"/>
  <c r="J339" i="7"/>
  <c r="BK337" i="7"/>
  <c r="J337" i="7"/>
  <c r="BK336" i="7"/>
  <c r="BK331" i="7"/>
  <c r="J323" i="7"/>
  <c r="J318" i="7"/>
  <c r="BK317" i="7"/>
  <c r="BK316" i="7"/>
  <c r="BK315" i="7"/>
  <c r="J312" i="7"/>
  <c r="BK309" i="7"/>
  <c r="J305" i="7"/>
  <c r="BK303" i="7"/>
  <c r="J299" i="7"/>
  <c r="BK298" i="7"/>
  <c r="BK297" i="7"/>
  <c r="J296" i="7"/>
  <c r="BK294" i="7"/>
  <c r="J288" i="7"/>
  <c r="BK286" i="7"/>
  <c r="J284" i="7"/>
  <c r="J281" i="7"/>
  <c r="J279" i="7"/>
  <c r="BK272" i="7"/>
  <c r="J270" i="7"/>
  <c r="BK267" i="7"/>
  <c r="BK257" i="7"/>
  <c r="BK249" i="7"/>
  <c r="BK245" i="7"/>
  <c r="BK244" i="7"/>
  <c r="BK241" i="7"/>
  <c r="J238" i="7"/>
  <c r="BK236" i="7"/>
  <c r="BK235" i="7"/>
  <c r="BK234" i="7"/>
  <c r="J233" i="7"/>
  <c r="J229" i="7"/>
  <c r="BK226" i="7"/>
  <c r="J225" i="7"/>
  <c r="BK222" i="7"/>
  <c r="BK219" i="7"/>
  <c r="BK218" i="7"/>
  <c r="BK211" i="7"/>
  <c r="BK208" i="7"/>
  <c r="J205" i="7"/>
  <c r="J203" i="7"/>
  <c r="BK202" i="7"/>
  <c r="J198" i="7"/>
  <c r="J197" i="7"/>
  <c r="BK195" i="7"/>
  <c r="BK191" i="7"/>
  <c r="BK190" i="7"/>
  <c r="J189" i="7"/>
  <c r="BK188" i="7"/>
  <c r="BK184" i="7"/>
  <c r="BK183" i="7"/>
  <c r="BK177" i="7"/>
  <c r="BK176" i="7"/>
  <c r="J172" i="7"/>
  <c r="J170" i="7"/>
  <c r="J169" i="7"/>
  <c r="BK161" i="7"/>
  <c r="J159" i="7"/>
  <c r="J158" i="7"/>
  <c r="J316" i="6"/>
  <c r="BK314" i="6"/>
  <c r="BK312" i="6"/>
  <c r="J310" i="6"/>
  <c r="J309" i="6"/>
  <c r="BK307" i="6"/>
  <c r="J306" i="6"/>
  <c r="BK305" i="6"/>
  <c r="J303" i="6"/>
  <c r="BK302" i="6"/>
  <c r="J300" i="6"/>
  <c r="J295" i="6"/>
  <c r="J294" i="6"/>
  <c r="J293" i="6"/>
  <c r="J292" i="6"/>
  <c r="BK291" i="6"/>
  <c r="J290" i="6"/>
  <c r="J284" i="6"/>
  <c r="J281" i="6"/>
  <c r="BK280" i="6"/>
  <c r="BK278" i="6"/>
  <c r="J276" i="6"/>
  <c r="J274" i="6"/>
  <c r="J273" i="6"/>
  <c r="BK272" i="6"/>
  <c r="J271" i="6"/>
  <c r="BK269" i="6"/>
  <c r="BK268" i="6"/>
  <c r="J266" i="6"/>
  <c r="BK264" i="6"/>
  <c r="BK253" i="6"/>
  <c r="BK251" i="6"/>
  <c r="J250" i="6"/>
  <c r="BK248" i="6"/>
  <c r="J247" i="6"/>
  <c r="J245" i="6"/>
  <c r="BK243" i="6"/>
  <c r="J240" i="6"/>
  <c r="BK238" i="6"/>
  <c r="J236" i="6"/>
  <c r="BK235" i="6"/>
  <c r="J235" i="6"/>
  <c r="J232" i="6"/>
  <c r="BK231" i="6"/>
  <c r="BK225" i="6"/>
  <c r="J224" i="6"/>
  <c r="BK223" i="6"/>
  <c r="J221" i="6"/>
  <c r="BK218" i="6"/>
  <c r="BK216" i="6"/>
  <c r="BK215" i="6"/>
  <c r="J207" i="6"/>
  <c r="BK202" i="6"/>
  <c r="J200" i="6"/>
  <c r="BK197" i="6"/>
  <c r="BK195" i="6"/>
  <c r="BK193" i="6"/>
  <c r="J192" i="6"/>
  <c r="J191" i="6"/>
  <c r="J187" i="6"/>
  <c r="BK186" i="6"/>
  <c r="BK253" i="4"/>
  <c r="J252" i="4"/>
  <c r="J250" i="4"/>
  <c r="J249" i="4"/>
  <c r="J247" i="4"/>
  <c r="BK246" i="4"/>
  <c r="J243" i="4"/>
  <c r="BK242" i="4"/>
  <c r="J240" i="4"/>
  <c r="BK236" i="4"/>
  <c r="J235" i="4"/>
  <c r="BK232" i="4"/>
  <c r="BK227" i="4"/>
  <c r="J225" i="4"/>
  <c r="BK223" i="4"/>
  <c r="J222" i="4"/>
  <c r="J221" i="4"/>
  <c r="BK217" i="4"/>
  <c r="BK215" i="4"/>
  <c r="J214" i="4"/>
  <c r="J211" i="4"/>
  <c r="BK204" i="4"/>
  <c r="BK199" i="4"/>
  <c r="BK196" i="4"/>
  <c r="BK192" i="4"/>
  <c r="J190" i="4"/>
  <c r="J189" i="4"/>
  <c r="J187" i="4"/>
  <c r="J184" i="4"/>
  <c r="BK181" i="4"/>
  <c r="J176" i="4"/>
  <c r="J172" i="4"/>
  <c r="J169" i="4"/>
  <c r="BK165" i="4"/>
  <c r="J164" i="4"/>
  <c r="J160" i="4"/>
  <c r="J159" i="4"/>
  <c r="J158" i="4"/>
  <c r="BK155" i="4"/>
  <c r="J153" i="4"/>
  <c r="J151" i="4"/>
  <c r="BK148" i="4"/>
  <c r="J146" i="4"/>
  <c r="BK144" i="4"/>
  <c r="J139" i="4"/>
  <c r="J138" i="4"/>
  <c r="J260" i="3"/>
  <c r="J259" i="3"/>
  <c r="BK258" i="3"/>
  <c r="BK257" i="3"/>
  <c r="BK256" i="3"/>
  <c r="BK254" i="3"/>
  <c r="J253" i="3"/>
  <c r="J251" i="3"/>
  <c r="J249" i="3"/>
  <c r="BK248" i="3"/>
  <c r="BK246" i="3"/>
  <c r="BK241" i="3"/>
  <c r="J240" i="3"/>
  <c r="J239" i="3"/>
  <c r="J238" i="3"/>
  <c r="J235" i="3"/>
  <c r="BK234" i="3"/>
  <c r="BK231" i="3"/>
  <c r="BK225" i="3"/>
  <c r="J221" i="3"/>
  <c r="BK217" i="3"/>
  <c r="J216" i="3"/>
  <c r="BK215" i="3"/>
  <c r="J211" i="3"/>
  <c r="J209" i="3"/>
  <c r="BK208" i="3"/>
  <c r="BK204" i="3"/>
  <c r="J196" i="3"/>
  <c r="J190" i="3"/>
  <c r="J187" i="3"/>
  <c r="J183" i="3"/>
  <c r="J181" i="3"/>
  <c r="BK178" i="3"/>
  <c r="J175" i="3"/>
  <c r="BK169" i="3"/>
  <c r="BK165" i="3"/>
  <c r="BK163" i="3"/>
  <c r="J161" i="3"/>
  <c r="J157" i="3"/>
  <c r="J154" i="3"/>
  <c r="J150" i="3"/>
  <c r="BK147" i="3"/>
  <c r="J145" i="3"/>
  <c r="BK144" i="3"/>
  <c r="J143" i="3"/>
  <c r="BK142" i="3"/>
  <c r="BK138" i="3"/>
  <c r="BK136" i="3"/>
  <c r="BK232" i="2"/>
  <c r="J230" i="2"/>
  <c r="J229" i="2"/>
  <c r="J228" i="2"/>
  <c r="J226" i="2"/>
  <c r="J225" i="2"/>
  <c r="BK222" i="2"/>
  <c r="J221" i="2"/>
  <c r="J220" i="2"/>
  <c r="BK219" i="2"/>
  <c r="BK217" i="2"/>
  <c r="BK214" i="2"/>
  <c r="BK210" i="2"/>
  <c r="J208" i="2"/>
  <c r="BK202" i="2"/>
  <c r="BK201" i="2"/>
  <c r="J200" i="2"/>
  <c r="J198" i="2"/>
  <c r="J192" i="2"/>
  <c r="BK191" i="2"/>
  <c r="BK189" i="2"/>
  <c r="BK187" i="2"/>
  <c r="J181" i="2"/>
  <c r="J179" i="2"/>
  <c r="J174" i="2"/>
  <c r="J172" i="2"/>
  <c r="J171" i="2"/>
  <c r="BK167" i="2"/>
  <c r="BK164" i="2"/>
  <c r="J162" i="2"/>
  <c r="BK159" i="2"/>
  <c r="J156" i="2"/>
  <c r="BK153" i="2"/>
  <c r="BK151" i="2"/>
  <c r="BK150" i="2"/>
  <c r="J146" i="2"/>
  <c r="BK141" i="2"/>
  <c r="BK139" i="2"/>
  <c r="J137" i="2"/>
  <c r="J135" i="2"/>
  <c r="AS99" i="1"/>
  <c r="F37" i="9"/>
  <c r="J204" i="8"/>
  <c r="J202" i="8"/>
  <c r="J201" i="8"/>
  <c r="J200" i="8"/>
  <c r="J197" i="8"/>
  <c r="J193" i="8"/>
  <c r="J183" i="8"/>
  <c r="J182" i="8"/>
  <c r="BK175" i="8"/>
  <c r="BK170" i="8"/>
  <c r="BK168" i="8"/>
  <c r="J167" i="8"/>
  <c r="J159" i="8"/>
  <c r="J155" i="8"/>
  <c r="BK153" i="8"/>
  <c r="BK151" i="8"/>
  <c r="BK150" i="8"/>
  <c r="J147" i="8"/>
  <c r="J142" i="8"/>
  <c r="BK136" i="8"/>
  <c r="BK135" i="8"/>
  <c r="BK132" i="8"/>
  <c r="J129" i="8"/>
  <c r="BK334" i="7"/>
  <c r="BK330" i="7"/>
  <c r="J328" i="7"/>
  <c r="J326" i="7"/>
  <c r="BK325" i="7"/>
  <c r="BK323" i="7"/>
  <c r="BK321" i="7"/>
  <c r="J320" i="7"/>
  <c r="BK318" i="7"/>
  <c r="J316" i="7"/>
  <c r="BK314" i="7"/>
  <c r="J311" i="7"/>
  <c r="J308" i="7"/>
  <c r="BK306" i="7"/>
  <c r="BK301" i="7"/>
  <c r="BK300" i="7"/>
  <c r="BK299" i="7"/>
  <c r="J298" i="7"/>
  <c r="J297" i="7"/>
  <c r="BK291" i="7"/>
  <c r="BK288" i="7"/>
  <c r="BK264" i="7"/>
  <c r="J258" i="7"/>
  <c r="J257" i="7"/>
  <c r="BK256" i="7"/>
  <c r="J256" i="7"/>
  <c r="BK254" i="7"/>
  <c r="J253" i="7"/>
  <c r="BK250" i="7"/>
  <c r="J247" i="7"/>
  <c r="J245" i="7"/>
  <c r="BK243" i="7"/>
  <c r="J242" i="7"/>
  <c r="BK239" i="7"/>
  <c r="BK238" i="7"/>
  <c r="J236" i="7"/>
  <c r="J235" i="7"/>
  <c r="J234" i="7"/>
  <c r="J232" i="7"/>
  <c r="BK229" i="7"/>
  <c r="J226" i="7"/>
  <c r="J222" i="7"/>
  <c r="BK220" i="7"/>
  <c r="J220" i="7"/>
  <c r="J219" i="7"/>
  <c r="J218" i="7"/>
  <c r="BK216" i="7"/>
  <c r="J216" i="7"/>
  <c r="BK215" i="7"/>
  <c r="J215" i="7"/>
  <c r="BK214" i="7"/>
  <c r="J213" i="7"/>
  <c r="J212" i="7"/>
  <c r="J209" i="7"/>
  <c r="BK207" i="7"/>
  <c r="J207" i="7"/>
  <c r="J202" i="7"/>
  <c r="J201" i="7"/>
  <c r="BK199" i="7"/>
  <c r="J195" i="7"/>
  <c r="J193" i="7"/>
  <c r="BK189" i="7"/>
  <c r="BK187" i="7"/>
  <c r="J185" i="7"/>
  <c r="J183" i="7"/>
  <c r="J182" i="7"/>
  <c r="BK174" i="7"/>
  <c r="BK172" i="7"/>
  <c r="BK169" i="7"/>
  <c r="J168" i="7"/>
  <c r="BK167" i="7"/>
  <c r="J163" i="7"/>
  <c r="J162" i="7"/>
  <c r="J161" i="7"/>
  <c r="BK160" i="7"/>
  <c r="BK159" i="7"/>
  <c r="BK153" i="7"/>
  <c r="J153" i="7"/>
  <c r="BK149" i="7"/>
  <c r="J149" i="7"/>
  <c r="J143" i="7"/>
  <c r="BK141" i="7"/>
  <c r="BK316" i="6"/>
  <c r="J314" i="6"/>
  <c r="J312" i="6"/>
  <c r="BK310" i="6"/>
  <c r="BK309" i="6"/>
  <c r="BK306" i="6"/>
  <c r="J305" i="6"/>
  <c r="BK300" i="6"/>
  <c r="J298" i="6"/>
  <c r="BK297" i="6"/>
  <c r="J297" i="6"/>
  <c r="BK294" i="6"/>
  <c r="BK292" i="6"/>
  <c r="BK290" i="6"/>
  <c r="BK289" i="6"/>
  <c r="BK287" i="6"/>
  <c r="J286" i="6"/>
  <c r="BK283" i="6"/>
  <c r="BK281" i="6"/>
  <c r="J280" i="6"/>
  <c r="BK276" i="6"/>
  <c r="J275" i="6"/>
  <c r="BK274" i="6"/>
  <c r="J269" i="6"/>
  <c r="J265" i="6"/>
  <c r="J262" i="6"/>
  <c r="BK260" i="6"/>
  <c r="BK258" i="6"/>
  <c r="BK256" i="6"/>
  <c r="J251" i="6"/>
  <c r="BK250" i="6"/>
  <c r="J248" i="6"/>
  <c r="BK247" i="6"/>
  <c r="J243" i="6"/>
  <c r="BK239" i="6"/>
  <c r="J238" i="6"/>
  <c r="BK236" i="6"/>
  <c r="BK232" i="6"/>
  <c r="J231" i="6"/>
  <c r="J229" i="6"/>
  <c r="J227" i="6"/>
  <c r="J226" i="6"/>
  <c r="J223" i="6"/>
  <c r="BK220" i="6"/>
  <c r="J217" i="6"/>
  <c r="J215" i="6"/>
  <c r="BK214" i="6"/>
  <c r="BK211" i="6"/>
  <c r="J208" i="6"/>
  <c r="BK207" i="6"/>
  <c r="BK204" i="6"/>
  <c r="BK201" i="6"/>
  <c r="BK200" i="6"/>
  <c r="J197" i="6"/>
  <c r="BK196" i="6"/>
  <c r="J195" i="6"/>
  <c r="J194" i="6"/>
  <c r="BK189" i="6"/>
  <c r="BK188" i="6"/>
  <c r="BK187" i="6"/>
  <c r="J186" i="6"/>
  <c r="BK185" i="6"/>
  <c r="BK184" i="6"/>
  <c r="BK182" i="6"/>
  <c r="BK181" i="6"/>
  <c r="J180" i="6"/>
  <c r="J176" i="6"/>
  <c r="J172" i="6"/>
  <c r="BK171" i="6"/>
  <c r="J170" i="6"/>
  <c r="BK168" i="6"/>
  <c r="J167" i="6"/>
  <c r="BK165" i="6"/>
  <c r="J162" i="6"/>
  <c r="BK160" i="6"/>
  <c r="BK158" i="6"/>
  <c r="BK157" i="6"/>
  <c r="J156" i="6"/>
  <c r="J155" i="6"/>
  <c r="BK151" i="6"/>
  <c r="BK148" i="6"/>
  <c r="BK144" i="6"/>
  <c r="J141" i="6"/>
  <c r="BK140" i="6"/>
  <c r="BK368" i="5"/>
  <c r="J368" i="5"/>
  <c r="BK366" i="5"/>
  <c r="J366" i="5"/>
  <c r="J364" i="5"/>
  <c r="J362" i="5"/>
  <c r="J361" i="5"/>
  <c r="BK358" i="5"/>
  <c r="J356" i="5"/>
  <c r="J354" i="5"/>
  <c r="J351" i="5"/>
  <c r="J347" i="5"/>
  <c r="BK344" i="5"/>
  <c r="BK337" i="5"/>
  <c r="BK335" i="5"/>
  <c r="BK334" i="5"/>
  <c r="J333" i="5"/>
  <c r="J331" i="5"/>
  <c r="J328" i="5"/>
  <c r="BK325" i="5"/>
  <c r="J323" i="5"/>
  <c r="BK319" i="5"/>
  <c r="J311" i="5"/>
  <c r="J306" i="5"/>
  <c r="BK299" i="5"/>
  <c r="BK293" i="5"/>
  <c r="BK290" i="5"/>
  <c r="BK282" i="5"/>
  <c r="J279" i="5"/>
  <c r="BK276" i="5"/>
  <c r="BK270" i="5"/>
  <c r="J267" i="5"/>
  <c r="J266" i="5"/>
  <c r="BK265" i="5"/>
  <c r="BK255" i="5"/>
  <c r="J254" i="5"/>
  <c r="BK251" i="5"/>
  <c r="BK250" i="5"/>
  <c r="BK248" i="5"/>
  <c r="J244" i="5"/>
  <c r="J243" i="5"/>
  <c r="BK239" i="5"/>
  <c r="BK238" i="5"/>
  <c r="BK236" i="5"/>
  <c r="J233" i="5"/>
  <c r="J230" i="5"/>
  <c r="BK228" i="5"/>
  <c r="BK227" i="5"/>
  <c r="J223" i="5"/>
  <c r="BK218" i="5"/>
  <c r="J215" i="5"/>
  <c r="J213" i="5"/>
  <c r="BK211" i="5"/>
  <c r="BK206" i="5"/>
  <c r="BK203" i="5"/>
  <c r="BK201" i="5"/>
  <c r="BK195" i="5"/>
  <c r="J193" i="5"/>
  <c r="J192" i="5"/>
  <c r="BK191" i="5"/>
  <c r="J189" i="5"/>
  <c r="J186" i="5"/>
  <c r="J181" i="5"/>
  <c r="J179" i="5"/>
  <c r="J178" i="5"/>
  <c r="J177" i="5"/>
  <c r="BK176" i="5"/>
  <c r="J175" i="5"/>
  <c r="J171" i="5"/>
  <c r="BK169" i="5"/>
  <c r="J168" i="5"/>
  <c r="BK167" i="5"/>
  <c r="BK166" i="5"/>
  <c r="J162" i="5"/>
  <c r="BK161" i="5"/>
  <c r="BK159" i="5"/>
  <c r="J158" i="5"/>
  <c r="BK157" i="5"/>
  <c r="J153" i="5"/>
  <c r="J149" i="5"/>
  <c r="J146" i="5"/>
  <c r="J142" i="5"/>
  <c r="BK302" i="4"/>
  <c r="J300" i="4"/>
  <c r="J298" i="4"/>
  <c r="J297" i="4"/>
  <c r="J296" i="4"/>
  <c r="J295" i="4"/>
  <c r="BK294" i="4"/>
  <c r="J293" i="4"/>
  <c r="BK292" i="4"/>
  <c r="BK290" i="4"/>
  <c r="J288" i="4"/>
  <c r="J285" i="4"/>
  <c r="BK284" i="4"/>
  <c r="J281" i="4"/>
  <c r="J280" i="4"/>
  <c r="BK279" i="4"/>
  <c r="BK273" i="4"/>
  <c r="J272" i="4"/>
  <c r="J270" i="4"/>
  <c r="BK268" i="4"/>
  <c r="J263" i="4"/>
  <c r="J260" i="4"/>
  <c r="BK259" i="4"/>
  <c r="J258" i="4"/>
  <c r="BK256" i="4"/>
  <c r="BK195" i="8"/>
  <c r="BK194" i="8"/>
  <c r="BK192" i="8"/>
  <c r="J190" i="8"/>
  <c r="J188" i="8"/>
  <c r="BK185" i="8"/>
  <c r="J179" i="8"/>
  <c r="BK178" i="8"/>
  <c r="J175" i="8"/>
  <c r="J168" i="8"/>
  <c r="J166" i="8"/>
  <c r="BK164" i="8"/>
  <c r="BK162" i="8"/>
  <c r="BK159" i="8"/>
  <c r="BK158" i="8"/>
  <c r="J156" i="8"/>
  <c r="J154" i="8"/>
  <c r="J150" i="8"/>
  <c r="J137" i="8"/>
  <c r="BK129" i="8"/>
  <c r="J336" i="7"/>
  <c r="BK333" i="7"/>
  <c r="BK328" i="7"/>
  <c r="BK320" i="7"/>
  <c r="J317" i="7"/>
  <c r="J315" i="7"/>
  <c r="BK312" i="7"/>
  <c r="BK311" i="7"/>
  <c r="J309" i="7"/>
  <c r="J306" i="7"/>
  <c r="BK305" i="7"/>
  <c r="J301" i="7"/>
  <c r="J300" i="7"/>
  <c r="J294" i="7"/>
  <c r="BK292" i="7"/>
  <c r="J291" i="7"/>
  <c r="J289" i="7"/>
  <c r="J286" i="7"/>
  <c r="BK283" i="7"/>
  <c r="BK277" i="7"/>
  <c r="J274" i="7"/>
  <c r="J272" i="7"/>
  <c r="BK270" i="7"/>
  <c r="J268" i="7"/>
  <c r="J267" i="7"/>
  <c r="J266" i="7"/>
  <c r="J265" i="7"/>
  <c r="J264" i="7"/>
  <c r="BK261" i="7"/>
  <c r="J260" i="7"/>
  <c r="BK180" i="6"/>
  <c r="BK178" i="6"/>
  <c r="J164" i="6"/>
  <c r="BK364" i="5"/>
  <c r="BK361" i="5"/>
  <c r="J359" i="5"/>
  <c r="J358" i="5"/>
  <c r="BK354" i="5"/>
  <c r="J353" i="5"/>
  <c r="J349" i="5"/>
  <c r="BK348" i="5"/>
  <c r="BK346" i="5"/>
  <c r="BK345" i="5"/>
  <c r="J344" i="5"/>
  <c r="J340" i="5"/>
  <c r="J337" i="5"/>
  <c r="J336" i="5"/>
  <c r="J334" i="5"/>
  <c r="BK331" i="5"/>
  <c r="BK330" i="5"/>
  <c r="J327" i="5"/>
  <c r="J325" i="5"/>
  <c r="J324" i="5"/>
  <c r="BK323" i="5"/>
  <c r="J321" i="5"/>
  <c r="J319" i="5"/>
  <c r="J317" i="5"/>
  <c r="J315" i="5"/>
  <c r="J314" i="5"/>
  <c r="J310" i="5"/>
  <c r="J308" i="5"/>
  <c r="BK306" i="5"/>
  <c r="J305" i="5"/>
  <c r="BK302" i="5"/>
  <c r="BK296" i="5"/>
  <c r="BK287" i="5"/>
  <c r="J282" i="5"/>
  <c r="BK274" i="5"/>
  <c r="BK272" i="5"/>
  <c r="J268" i="5"/>
  <c r="BK267" i="5"/>
  <c r="BK266" i="5"/>
  <c r="BK263" i="5"/>
  <c r="J261" i="5"/>
  <c r="J259" i="5"/>
  <c r="J258" i="5"/>
  <c r="BK254" i="5"/>
  <c r="J252" i="5"/>
  <c r="J251" i="5"/>
  <c r="J248" i="5"/>
  <c r="BK247" i="5"/>
  <c r="BK244" i="5"/>
  <c r="BK243" i="5"/>
  <c r="J241" i="5"/>
  <c r="BK237" i="5"/>
  <c r="J236" i="5"/>
  <c r="BK235" i="5"/>
  <c r="BK233" i="5"/>
  <c r="BK232" i="5"/>
  <c r="BK230" i="5"/>
  <c r="J229" i="5"/>
  <c r="J226" i="5"/>
  <c r="BK223" i="5"/>
  <c r="BK220" i="5"/>
  <c r="J218" i="5"/>
  <c r="BK213" i="5"/>
  <c r="J212" i="5"/>
  <c r="J211" i="5"/>
  <c r="BK208" i="5"/>
  <c r="BK207" i="5"/>
  <c r="J205" i="5"/>
  <c r="J204" i="5"/>
  <c r="J203" i="5"/>
  <c r="BK202" i="5"/>
  <c r="J199" i="5"/>
  <c r="J198" i="5"/>
  <c r="J197" i="5"/>
  <c r="J195" i="5"/>
  <c r="BK192" i="5"/>
  <c r="BK189" i="5"/>
  <c r="BK188" i="5"/>
  <c r="BK187" i="5"/>
  <c r="BK186" i="5"/>
  <c r="BK184" i="5"/>
  <c r="J183" i="5"/>
  <c r="J182" i="5"/>
  <c r="BK181" i="5"/>
  <c r="BK178" i="5"/>
  <c r="BK177" i="5"/>
  <c r="BK175" i="5"/>
  <c r="J173" i="5"/>
  <c r="J160" i="5"/>
  <c r="J159" i="5"/>
  <c r="J157" i="5"/>
  <c r="BK149" i="5"/>
  <c r="BK142" i="5"/>
  <c r="BK298" i="4"/>
  <c r="BK297" i="4"/>
  <c r="BK296" i="4"/>
  <c r="BK293" i="4"/>
  <c r="BK289" i="4"/>
  <c r="BK288" i="4"/>
  <c r="BK286" i="4"/>
  <c r="J284" i="4"/>
  <c r="BK282" i="4"/>
  <c r="BK281" i="4"/>
  <c r="BK280" i="4"/>
  <c r="J279" i="4"/>
  <c r="BK278" i="4"/>
  <c r="J277" i="4"/>
  <c r="J275" i="4"/>
  <c r="J273" i="4"/>
  <c r="BK272" i="4"/>
  <c r="BK270" i="4"/>
  <c r="J268" i="4"/>
  <c r="J266" i="4"/>
  <c r="BK263" i="4"/>
  <c r="BK261" i="4"/>
  <c r="BK260" i="4"/>
  <c r="J259" i="4"/>
  <c r="J256" i="4"/>
  <c r="BK255" i="4"/>
  <c r="BK254" i="4"/>
  <c r="J253" i="4"/>
  <c r="BK251" i="4"/>
  <c r="BK249" i="4"/>
  <c r="J245" i="4"/>
  <c r="BK243" i="4"/>
  <c r="BK240" i="4"/>
  <c r="J238" i="4"/>
  <c r="J236" i="4"/>
  <c r="BK234" i="4"/>
  <c r="J232" i="4"/>
  <c r="J231" i="4"/>
  <c r="BK225" i="4"/>
  <c r="BK224" i="4"/>
  <c r="J223" i="4"/>
  <c r="BK221" i="4"/>
  <c r="J215" i="4"/>
  <c r="J212" i="4"/>
  <c r="J206" i="4"/>
  <c r="J204" i="4"/>
  <c r="BK197" i="4"/>
  <c r="BK194" i="4"/>
  <c r="J192" i="4"/>
  <c r="BK190" i="4"/>
  <c r="BK187" i="4"/>
  <c r="BK186" i="4"/>
  <c r="BK184" i="4"/>
  <c r="BK183" i="4"/>
  <c r="BK182" i="4"/>
  <c r="J181" i="4"/>
  <c r="BK179" i="4"/>
  <c r="BK176" i="4"/>
  <c r="BK172" i="4"/>
  <c r="BK171" i="4"/>
  <c r="J171" i="4"/>
  <c r="BK170" i="4"/>
  <c r="BK169" i="4"/>
  <c r="J167" i="4"/>
  <c r="J165" i="4"/>
  <c r="BK163" i="4"/>
  <c r="BK160" i="4"/>
  <c r="BK158" i="4"/>
  <c r="BK156" i="4"/>
  <c r="J155" i="4"/>
  <c r="J154" i="4"/>
  <c r="BK153" i="4"/>
  <c r="J147" i="4"/>
  <c r="BK146" i="4"/>
  <c r="BK138" i="4"/>
  <c r="J265" i="3"/>
  <c r="BK263" i="3"/>
  <c r="BK261" i="3"/>
  <c r="BK259" i="3"/>
  <c r="J258" i="3"/>
  <c r="J254" i="3"/>
  <c r="BK253" i="3"/>
  <c r="BK249" i="3"/>
  <c r="J248" i="3"/>
  <c r="J244" i="3"/>
  <c r="J242" i="3"/>
  <c r="J241" i="3"/>
  <c r="BK239" i="3"/>
  <c r="BK236" i="3"/>
  <c r="BK235" i="3"/>
  <c r="J234" i="3"/>
  <c r="J233" i="3"/>
  <c r="J231" i="3"/>
  <c r="BK227" i="3"/>
  <c r="BK221" i="3"/>
  <c r="BK219" i="3"/>
  <c r="J218" i="3"/>
  <c r="J217" i="3"/>
  <c r="J215" i="3"/>
  <c r="J208" i="3"/>
  <c r="BK206" i="3"/>
  <c r="J204" i="3"/>
  <c r="J198" i="3"/>
  <c r="BK196" i="3"/>
  <c r="BK188" i="3"/>
  <c r="BK187" i="3"/>
  <c r="J185" i="3"/>
  <c r="BK183" i="3"/>
  <c r="BK181" i="3"/>
  <c r="J180" i="3"/>
  <c r="J178" i="3"/>
  <c r="BK171" i="3"/>
  <c r="BK167" i="3"/>
  <c r="BK164" i="3"/>
  <c r="BK161" i="3"/>
  <c r="BK159" i="3"/>
  <c r="BK158" i="3"/>
  <c r="BK152" i="3"/>
  <c r="BK148" i="3"/>
  <c r="J146" i="3"/>
  <c r="J144" i="3"/>
  <c r="J142" i="3"/>
  <c r="J140" i="3"/>
  <c r="J138" i="3"/>
  <c r="J136" i="3"/>
  <c r="BK235" i="2"/>
  <c r="BK233" i="2"/>
  <c r="BK229" i="2"/>
  <c r="BK228" i="2"/>
  <c r="BK226" i="2"/>
  <c r="J223" i="2"/>
  <c r="J222" i="2"/>
  <c r="BK221" i="2"/>
  <c r="BK216" i="2"/>
  <c r="BK215" i="2"/>
  <c r="BK212" i="2"/>
  <c r="BK208" i="2"/>
  <c r="BK204" i="2"/>
  <c r="J201" i="2"/>
  <c r="BK200" i="2"/>
  <c r="BK199" i="2"/>
  <c r="BK198" i="2"/>
  <c r="J194" i="2"/>
  <c r="BK181" i="2"/>
  <c r="BK174" i="2"/>
  <c r="BK172" i="2"/>
  <c r="BK169" i="2"/>
  <c r="J165" i="2"/>
  <c r="J154" i="2"/>
  <c r="J150" i="2"/>
  <c r="BK149" i="2"/>
  <c r="BK146" i="2"/>
  <c r="J145" i="2"/>
  <c r="BK144" i="2"/>
  <c r="J203" i="8"/>
  <c r="BK200" i="8"/>
  <c r="BK199" i="8"/>
  <c r="J192" i="8"/>
  <c r="BK188" i="8"/>
  <c r="BK182" i="8"/>
  <c r="J180" i="8"/>
  <c r="BK179" i="8"/>
  <c r="J178" i="8"/>
  <c r="BK167" i="8"/>
  <c r="BK166" i="8"/>
  <c r="J164" i="8"/>
  <c r="J158" i="8"/>
  <c r="BK155" i="8"/>
  <c r="BK154" i="8"/>
  <c r="J153" i="8"/>
  <c r="J136" i="8"/>
  <c r="J334" i="7"/>
  <c r="J333" i="7"/>
  <c r="J331" i="7"/>
  <c r="J330" i="7"/>
  <c r="BK326" i="7"/>
  <c r="J325" i="7"/>
  <c r="J321" i="7"/>
  <c r="J314" i="7"/>
  <c r="BK308" i="7"/>
  <c r="J303" i="7"/>
  <c r="BK296" i="7"/>
  <c r="J292" i="7"/>
  <c r="BK289" i="7"/>
  <c r="BK284" i="7"/>
  <c r="J283" i="7"/>
  <c r="BK281" i="7"/>
  <c r="BK279" i="7"/>
  <c r="J277" i="7"/>
  <c r="BK274" i="7"/>
  <c r="BK268" i="7"/>
  <c r="BK266" i="7"/>
  <c r="BK265" i="7"/>
  <c r="J261" i="7"/>
  <c r="BK260" i="7"/>
  <c r="BK258" i="7"/>
  <c r="J254" i="7"/>
  <c r="BK253" i="7"/>
  <c r="J250" i="7"/>
  <c r="J249" i="7"/>
  <c r="BK247" i="7"/>
  <c r="J244" i="7"/>
  <c r="J243" i="7"/>
  <c r="BK242" i="7"/>
  <c r="J241" i="7"/>
  <c r="J239" i="7"/>
  <c r="BK233" i="7"/>
  <c r="BK232" i="7"/>
  <c r="BK225" i="7"/>
  <c r="J214" i="7"/>
  <c r="BK213" i="7"/>
  <c r="BK212" i="7"/>
  <c r="J211" i="7"/>
  <c r="BK209" i="7"/>
  <c r="J208" i="7"/>
  <c r="BK205" i="7"/>
  <c r="BK203" i="7"/>
  <c r="BK201" i="7"/>
  <c r="J199" i="7"/>
  <c r="BK198" i="7"/>
  <c r="BK197" i="7"/>
  <c r="BK193" i="7"/>
  <c r="J191" i="7"/>
  <c r="J190" i="7"/>
  <c r="J188" i="7"/>
  <c r="J187" i="7"/>
  <c r="BK185" i="7"/>
  <c r="J184" i="7"/>
  <c r="BK182" i="7"/>
  <c r="J177" i="7"/>
  <c r="J176" i="7"/>
  <c r="J174" i="7"/>
  <c r="BK170" i="7"/>
  <c r="BK168" i="7"/>
  <c r="J167" i="7"/>
  <c r="BK163" i="7"/>
  <c r="BK162" i="7"/>
  <c r="J160" i="7"/>
  <c r="BK158" i="7"/>
  <c r="BK143" i="7"/>
  <c r="J141" i="7"/>
  <c r="J307" i="6"/>
  <c r="BK303" i="6"/>
  <c r="J302" i="6"/>
  <c r="BK298" i="6"/>
  <c r="BK295" i="6"/>
  <c r="BK293" i="6"/>
  <c r="J291" i="6"/>
  <c r="J289" i="6"/>
  <c r="J287" i="6"/>
  <c r="BK286" i="6"/>
  <c r="BK284" i="6"/>
  <c r="J283" i="6"/>
  <c r="J278" i="6"/>
  <c r="BK275" i="6"/>
  <c r="BK273" i="6"/>
  <c r="J272" i="6"/>
  <c r="BK271" i="6"/>
  <c r="J268" i="6"/>
  <c r="BK266" i="6"/>
  <c r="BK265" i="6"/>
  <c r="J264" i="6"/>
  <c r="BK262" i="6"/>
  <c r="J260" i="6"/>
  <c r="J258" i="6"/>
  <c r="J256" i="6"/>
  <c r="J253" i="6"/>
  <c r="BK245" i="6"/>
  <c r="BK240" i="6"/>
  <c r="J239" i="6"/>
  <c r="BK229" i="6"/>
  <c r="BK227" i="6"/>
  <c r="BK226" i="6"/>
  <c r="J225" i="6"/>
  <c r="BK224" i="6"/>
  <c r="BK221" i="6"/>
  <c r="J220" i="6"/>
  <c r="J218" i="6"/>
  <c r="BK217" i="6"/>
  <c r="J216" i="6"/>
  <c r="J214" i="6"/>
  <c r="J211" i="6"/>
  <c r="BK208" i="6"/>
  <c r="J204" i="6"/>
  <c r="J202" i="6"/>
  <c r="J201" i="6"/>
  <c r="J196" i="6"/>
  <c r="BK194" i="6"/>
  <c r="J193" i="6"/>
  <c r="BK192" i="6"/>
  <c r="BK191" i="6"/>
  <c r="J189" i="6"/>
  <c r="J188" i="6"/>
  <c r="J185" i="6"/>
  <c r="J184" i="6"/>
  <c r="J182" i="6"/>
  <c r="J181" i="6"/>
  <c r="J178" i="6"/>
  <c r="BK176" i="6"/>
  <c r="BK172" i="6"/>
  <c r="J171" i="6"/>
  <c r="BK170" i="6"/>
  <c r="J168" i="6"/>
  <c r="BK167" i="6"/>
  <c r="J165" i="6"/>
  <c r="BK164" i="6"/>
  <c r="BK162" i="6"/>
  <c r="J160" i="6"/>
  <c r="J158" i="6"/>
  <c r="J157" i="6"/>
  <c r="BK156" i="6"/>
  <c r="BK155" i="6"/>
  <c r="J151" i="6"/>
  <c r="J148" i="6"/>
  <c r="J144" i="6"/>
  <c r="BK141" i="6"/>
  <c r="J140" i="6"/>
  <c r="BK362" i="5"/>
  <c r="BK359" i="5"/>
  <c r="BK356" i="5"/>
  <c r="BK353" i="5"/>
  <c r="BK351" i="5"/>
  <c r="BK349" i="5"/>
  <c r="J348" i="5"/>
  <c r="BK347" i="5"/>
  <c r="J346" i="5"/>
  <c r="J345" i="5"/>
  <c r="BK340" i="5"/>
  <c r="BK336" i="5"/>
  <c r="J335" i="5"/>
  <c r="BK333" i="5"/>
  <c r="J330" i="5"/>
  <c r="BK328" i="5"/>
  <c r="BK327" i="5"/>
  <c r="BK324" i="5"/>
  <c r="BK321" i="5"/>
  <c r="BK317" i="5"/>
  <c r="BK315" i="5"/>
  <c r="BK314" i="5"/>
  <c r="BK311" i="5"/>
  <c r="BK310" i="5"/>
  <c r="BK308" i="5"/>
  <c r="BK305" i="5"/>
  <c r="J302" i="5"/>
  <c r="J299" i="5"/>
  <c r="J296" i="5"/>
  <c r="J293" i="5"/>
  <c r="J290" i="5"/>
  <c r="J287" i="5"/>
  <c r="BK279" i="5"/>
  <c r="J276" i="5"/>
  <c r="J274" i="5"/>
  <c r="J272" i="5"/>
  <c r="J270" i="5"/>
  <c r="BK268" i="5"/>
  <c r="J265" i="5"/>
  <c r="J263" i="5"/>
  <c r="BK261" i="5"/>
  <c r="BK259" i="5"/>
  <c r="BK258" i="5"/>
  <c r="J255" i="5"/>
  <c r="BK252" i="5"/>
  <c r="J250" i="5"/>
  <c r="J247" i="5"/>
  <c r="BK241" i="5"/>
  <c r="J239" i="5"/>
  <c r="J238" i="5"/>
  <c r="J237" i="5"/>
  <c r="J235" i="5"/>
  <c r="J232" i="5"/>
  <c r="BK229" i="5"/>
  <c r="J228" i="5"/>
  <c r="J227" i="5"/>
  <c r="BK226" i="5"/>
  <c r="J220" i="5"/>
  <c r="BK215" i="5"/>
  <c r="BK212" i="5"/>
  <c r="J208" i="5"/>
  <c r="J207" i="5"/>
  <c r="J206" i="5"/>
  <c r="BK205" i="5"/>
  <c r="BK204" i="5"/>
  <c r="J202" i="5"/>
  <c r="J201" i="5"/>
  <c r="BK199" i="5"/>
  <c r="BK198" i="5"/>
  <c r="BK197" i="5"/>
  <c r="BK193" i="5"/>
  <c r="J191" i="5"/>
  <c r="J188" i="5"/>
  <c r="J187" i="5"/>
  <c r="J184" i="5"/>
  <c r="BK183" i="5"/>
  <c r="BK182" i="5"/>
  <c r="BK179" i="5"/>
  <c r="J176" i="5"/>
  <c r="BK173" i="5"/>
  <c r="BK171" i="5"/>
  <c r="J169" i="5"/>
  <c r="BK168" i="5"/>
  <c r="J167" i="5"/>
  <c r="J166" i="5"/>
  <c r="BK162" i="5"/>
  <c r="J161" i="5"/>
  <c r="BK160" i="5"/>
  <c r="BK158" i="5"/>
  <c r="BK153" i="5"/>
  <c r="BK146" i="5"/>
  <c r="J302" i="4"/>
  <c r="BK300" i="4"/>
  <c r="BK295" i="4"/>
  <c r="J294" i="4"/>
  <c r="J292" i="4"/>
  <c r="J290" i="4"/>
  <c r="J289" i="4"/>
  <c r="J286" i="4"/>
  <c r="BK285" i="4"/>
  <c r="J282" i="4"/>
  <c r="J278" i="4"/>
  <c r="BK277" i="4"/>
  <c r="BK275" i="4"/>
  <c r="BK266" i="4"/>
  <c r="J261" i="4"/>
  <c r="BK258" i="4"/>
  <c r="J255" i="4"/>
  <c r="J254" i="4"/>
  <c r="BK252" i="4"/>
  <c r="J251" i="4"/>
  <c r="BK250" i="4"/>
  <c r="BK247" i="4"/>
  <c r="J246" i="4"/>
  <c r="BK245" i="4"/>
  <c r="J242" i="4"/>
  <c r="BK238" i="4"/>
  <c r="BK235" i="4"/>
  <c r="J234" i="4"/>
  <c r="BK231" i="4"/>
  <c r="J227" i="4"/>
  <c r="J224" i="4"/>
  <c r="BK222" i="4"/>
  <c r="J217" i="4"/>
  <c r="BK214" i="4"/>
  <c r="BK212" i="4"/>
  <c r="BK211" i="4"/>
  <c r="BK206" i="4"/>
  <c r="J199" i="4"/>
  <c r="J197" i="4"/>
  <c r="J196" i="4"/>
  <c r="J194" i="4"/>
  <c r="BK189" i="4"/>
  <c r="J186" i="4"/>
  <c r="J183" i="4"/>
  <c r="J182" i="4"/>
  <c r="J179" i="4"/>
  <c r="J170" i="4"/>
  <c r="BK167" i="4"/>
  <c r="BK164" i="4"/>
  <c r="J163" i="4"/>
  <c r="BK159" i="4"/>
  <c r="J156" i="4"/>
  <c r="BK154" i="4"/>
  <c r="BK151" i="4"/>
  <c r="J148" i="4"/>
  <c r="BK147" i="4"/>
  <c r="J144" i="4"/>
  <c r="BK139" i="4"/>
  <c r="BK265" i="3"/>
  <c r="J263" i="3"/>
  <c r="J261" i="3"/>
  <c r="BK260" i="3"/>
  <c r="J257" i="3"/>
  <c r="J256" i="3"/>
  <c r="BK251" i="3"/>
  <c r="J246" i="3"/>
  <c r="BK244" i="3"/>
  <c r="BK242" i="3"/>
  <c r="BK240" i="3"/>
  <c r="BK238" i="3"/>
  <c r="J236" i="3"/>
  <c r="BK233" i="3"/>
  <c r="J227" i="3"/>
  <c r="J225" i="3"/>
  <c r="J219" i="3"/>
  <c r="BK218" i="3"/>
  <c r="BK216" i="3"/>
  <c r="BK211" i="3"/>
  <c r="BK209" i="3"/>
  <c r="J206" i="3"/>
  <c r="BK198" i="3"/>
  <c r="BK190" i="3"/>
  <c r="J188" i="3"/>
  <c r="BK185" i="3"/>
  <c r="BK180" i="3"/>
  <c r="BK175" i="3"/>
  <c r="J171" i="3"/>
  <c r="J169" i="3"/>
  <c r="J167" i="3"/>
  <c r="J165" i="3"/>
  <c r="J164" i="3"/>
  <c r="J163" i="3"/>
  <c r="J159" i="3"/>
  <c r="J158" i="3"/>
  <c r="BK157" i="3"/>
  <c r="BK154" i="3"/>
  <c r="J152" i="3"/>
  <c r="BK150" i="3"/>
  <c r="J148" i="3"/>
  <c r="J147" i="3"/>
  <c r="BK146" i="3"/>
  <c r="BK145" i="3"/>
  <c r="BK143" i="3"/>
  <c r="BK140" i="3"/>
  <c r="J235" i="2"/>
  <c r="J233" i="2"/>
  <c r="J232" i="2"/>
  <c r="BK230" i="2"/>
  <c r="BK225" i="2"/>
  <c r="BK223" i="2"/>
  <c r="BK220" i="2"/>
  <c r="J219" i="2"/>
  <c r="J217" i="2"/>
  <c r="J216" i="2"/>
  <c r="J215" i="2"/>
  <c r="J214" i="2"/>
  <c r="J212" i="2"/>
  <c r="J210" i="2"/>
  <c r="J204" i="2"/>
  <c r="J202" i="2"/>
  <c r="J199" i="2"/>
  <c r="BK194" i="2"/>
  <c r="BK192" i="2"/>
  <c r="J191" i="2"/>
  <c r="J189" i="2"/>
  <c r="J187" i="2"/>
  <c r="BK179" i="2"/>
  <c r="BK171" i="2"/>
  <c r="J169" i="2"/>
  <c r="J167" i="2"/>
  <c r="BK165" i="2"/>
  <c r="J164" i="2"/>
  <c r="BK162" i="2"/>
  <c r="J159" i="2"/>
  <c r="BK156" i="2"/>
  <c r="BK154" i="2"/>
  <c r="J153" i="2"/>
  <c r="J151" i="2"/>
  <c r="J149" i="2"/>
  <c r="BK145" i="2"/>
  <c r="J144" i="2"/>
  <c r="J141" i="2"/>
  <c r="J139" i="2"/>
  <c r="BK137" i="2"/>
  <c r="BK135" i="2"/>
  <c r="AS95" i="1"/>
  <c r="BK134" i="2" l="1"/>
  <c r="T134" i="2"/>
  <c r="T138" i="2"/>
  <c r="BK148" i="2"/>
  <c r="J148" i="2" s="1"/>
  <c r="J103" i="2" s="1"/>
  <c r="R148" i="2"/>
  <c r="P161" i="2"/>
  <c r="BK213" i="2"/>
  <c r="J213" i="2"/>
  <c r="J107" i="2"/>
  <c r="R213" i="2"/>
  <c r="R160" i="2" s="1"/>
  <c r="P218" i="2"/>
  <c r="T218" i="2"/>
  <c r="R224" i="2"/>
  <c r="BK139" i="3"/>
  <c r="J139" i="3" s="1"/>
  <c r="J101" i="3" s="1"/>
  <c r="T139" i="3"/>
  <c r="R156" i="3"/>
  <c r="P162" i="3"/>
  <c r="T162" i="3"/>
  <c r="R177" i="3"/>
  <c r="P232" i="3"/>
  <c r="BK237" i="3"/>
  <c r="J237" i="3"/>
  <c r="J108" i="3"/>
  <c r="BK243" i="3"/>
  <c r="J243" i="3" s="1"/>
  <c r="J109" i="3" s="1"/>
  <c r="R243" i="3"/>
  <c r="P255" i="3"/>
  <c r="BK137" i="4"/>
  <c r="J137" i="4"/>
  <c r="J100" i="4"/>
  <c r="T137" i="4"/>
  <c r="T150" i="4"/>
  <c r="T157" i="4"/>
  <c r="BK178" i="4"/>
  <c r="T178" i="4"/>
  <c r="BK248" i="4"/>
  <c r="J248" i="4"/>
  <c r="J108" i="4"/>
  <c r="R248" i="4"/>
  <c r="P257" i="4"/>
  <c r="T257" i="4"/>
  <c r="P271" i="4"/>
  <c r="BK287" i="4"/>
  <c r="J287" i="4" s="1"/>
  <c r="J111" i="4" s="1"/>
  <c r="T287" i="4"/>
  <c r="P291" i="4"/>
  <c r="R141" i="5"/>
  <c r="BK148" i="5"/>
  <c r="J148" i="5"/>
  <c r="J101" i="5"/>
  <c r="T148" i="5"/>
  <c r="R180" i="5"/>
  <c r="BK185" i="5"/>
  <c r="J185" i="5"/>
  <c r="J103" i="5" s="1"/>
  <c r="T185" i="5"/>
  <c r="P210" i="5"/>
  <c r="R210" i="5"/>
  <c r="BK225" i="5"/>
  <c r="J225" i="5"/>
  <c r="J107" i="5"/>
  <c r="T225" i="5"/>
  <c r="R231" i="5"/>
  <c r="T231" i="5"/>
  <c r="R234" i="5"/>
  <c r="R246" i="5"/>
  <c r="BK257" i="5"/>
  <c r="J257" i="5"/>
  <c r="J111" i="5"/>
  <c r="R257" i="5"/>
  <c r="T257" i="5"/>
  <c r="P260" i="5"/>
  <c r="T260" i="5"/>
  <c r="P275" i="5"/>
  <c r="T275" i="5"/>
  <c r="P316" i="5"/>
  <c r="R316" i="5"/>
  <c r="BK350" i="5"/>
  <c r="J350" i="5" s="1"/>
  <c r="J115" i="5" s="1"/>
  <c r="R350" i="5"/>
  <c r="BK360" i="5"/>
  <c r="J360" i="5" s="1"/>
  <c r="J116" i="5" s="1"/>
  <c r="P360" i="5"/>
  <c r="BK363" i="5"/>
  <c r="J363" i="5" s="1"/>
  <c r="J117" i="5" s="1"/>
  <c r="T363" i="5"/>
  <c r="BK139" i="6"/>
  <c r="R139" i="6"/>
  <c r="P143" i="6"/>
  <c r="BK169" i="6"/>
  <c r="J169" i="6"/>
  <c r="J102" i="6" s="1"/>
  <c r="P169" i="6"/>
  <c r="BK199" i="6"/>
  <c r="J199" i="6"/>
  <c r="J103" i="6" s="1"/>
  <c r="P199" i="6"/>
  <c r="BK213" i="6"/>
  <c r="J213" i="6"/>
  <c r="J106" i="6" s="1"/>
  <c r="T213" i="6"/>
  <c r="R219" i="6"/>
  <c r="R222" i="6"/>
  <c r="P234" i="6"/>
  <c r="BK242" i="6"/>
  <c r="J242" i="6"/>
  <c r="J110" i="6"/>
  <c r="R242" i="6"/>
  <c r="P252" i="6"/>
  <c r="R252" i="6"/>
  <c r="P270" i="6"/>
  <c r="BK299" i="6"/>
  <c r="J299" i="6"/>
  <c r="J113" i="6"/>
  <c r="R299" i="6"/>
  <c r="R308" i="6"/>
  <c r="T311" i="6"/>
  <c r="P140" i="7"/>
  <c r="R148" i="7"/>
  <c r="R181" i="7"/>
  <c r="P186" i="7"/>
  <c r="R217" i="7"/>
  <c r="BK231" i="7"/>
  <c r="BK237" i="7"/>
  <c r="J237" i="7"/>
  <c r="J108" i="7"/>
  <c r="R237" i="7"/>
  <c r="R240" i="7"/>
  <c r="T252" i="7"/>
  <c r="P263" i="7"/>
  <c r="P273" i="7"/>
  <c r="P293" i="7"/>
  <c r="R322" i="7"/>
  <c r="P332" i="7"/>
  <c r="P335" i="7"/>
  <c r="R196" i="8"/>
  <c r="R134" i="2"/>
  <c r="P138" i="2"/>
  <c r="BK143" i="2"/>
  <c r="J143" i="2" s="1"/>
  <c r="J102" i="2" s="1"/>
  <c r="R143" i="2"/>
  <c r="P148" i="2"/>
  <c r="T148" i="2"/>
  <c r="R161" i="2"/>
  <c r="P213" i="2"/>
  <c r="BK218" i="2"/>
  <c r="J218" i="2"/>
  <c r="J108" i="2"/>
  <c r="R218" i="2"/>
  <c r="T224" i="2"/>
  <c r="P135" i="3"/>
  <c r="R135" i="3"/>
  <c r="R139" i="3"/>
  <c r="P156" i="3"/>
  <c r="T156" i="3"/>
  <c r="R162" i="3"/>
  <c r="T177" i="3"/>
  <c r="R232" i="3"/>
  <c r="P237" i="3"/>
  <c r="T237" i="3"/>
  <c r="P243" i="3"/>
  <c r="BK255" i="3"/>
  <c r="J255" i="3"/>
  <c r="J110" i="3"/>
  <c r="T255" i="3"/>
  <c r="P137" i="4"/>
  <c r="BK150" i="4"/>
  <c r="J150" i="4"/>
  <c r="J101" i="4"/>
  <c r="R150" i="4"/>
  <c r="P157" i="4"/>
  <c r="BK162" i="4"/>
  <c r="J162" i="4"/>
  <c r="J103" i="4" s="1"/>
  <c r="R162" i="4"/>
  <c r="P178" i="4"/>
  <c r="P237" i="4"/>
  <c r="R237" i="4"/>
  <c r="P248" i="4"/>
  <c r="BK257" i="4"/>
  <c r="J257" i="4"/>
  <c r="J109" i="4" s="1"/>
  <c r="R257" i="4"/>
  <c r="T271" i="4"/>
  <c r="BK291" i="4"/>
  <c r="J291" i="4" s="1"/>
  <c r="J112" i="4" s="1"/>
  <c r="R291" i="4"/>
  <c r="T140" i="7"/>
  <c r="T148" i="7"/>
  <c r="T181" i="7"/>
  <c r="T186" i="7"/>
  <c r="P217" i="7"/>
  <c r="R231" i="7"/>
  <c r="T237" i="7"/>
  <c r="T240" i="7"/>
  <c r="P252" i="7"/>
  <c r="BK273" i="7"/>
  <c r="J273" i="7"/>
  <c r="J112" i="7"/>
  <c r="BK293" i="7"/>
  <c r="J293" i="7" s="1"/>
  <c r="J113" i="7" s="1"/>
  <c r="BK322" i="7"/>
  <c r="J322" i="7"/>
  <c r="J114" i="7" s="1"/>
  <c r="BK332" i="7"/>
  <c r="J332" i="7"/>
  <c r="J115" i="7"/>
  <c r="BK335" i="7"/>
  <c r="J335" i="7"/>
  <c r="J116" i="7"/>
  <c r="R134" i="8"/>
  <c r="P161" i="8"/>
  <c r="BK177" i="8"/>
  <c r="J177" i="8"/>
  <c r="J102" i="8"/>
  <c r="R177" i="8"/>
  <c r="P187" i="8"/>
  <c r="R191" i="8"/>
  <c r="R137" i="4"/>
  <c r="P150" i="4"/>
  <c r="BK157" i="4"/>
  <c r="J157" i="4"/>
  <c r="J102" i="4"/>
  <c r="R157" i="4"/>
  <c r="P162" i="4"/>
  <c r="T162" i="4"/>
  <c r="R178" i="4"/>
  <c r="BK237" i="4"/>
  <c r="J237" i="4"/>
  <c r="J107" i="4"/>
  <c r="T237" i="4"/>
  <c r="T248" i="4"/>
  <c r="BK271" i="4"/>
  <c r="J271" i="4"/>
  <c r="J110" i="4"/>
  <c r="R271" i="4"/>
  <c r="P287" i="4"/>
  <c r="R287" i="4"/>
  <c r="T291" i="4"/>
  <c r="BK141" i="5"/>
  <c r="P141" i="5"/>
  <c r="T141" i="5"/>
  <c r="P148" i="5"/>
  <c r="R148" i="5"/>
  <c r="BK180" i="5"/>
  <c r="J180" i="5"/>
  <c r="J102" i="5"/>
  <c r="P180" i="5"/>
  <c r="T180" i="5"/>
  <c r="P185" i="5"/>
  <c r="R185" i="5"/>
  <c r="BK210" i="5"/>
  <c r="J210" i="5"/>
  <c r="J104" i="5"/>
  <c r="T210" i="5"/>
  <c r="P225" i="5"/>
  <c r="R225" i="5"/>
  <c r="BK231" i="5"/>
  <c r="J231" i="5"/>
  <c r="J108" i="5" s="1"/>
  <c r="P231" i="5"/>
  <c r="BK234" i="5"/>
  <c r="J234" i="5"/>
  <c r="J109" i="5" s="1"/>
  <c r="P234" i="5"/>
  <c r="T234" i="5"/>
  <c r="BK246" i="5"/>
  <c r="J246" i="5" s="1"/>
  <c r="J110" i="5" s="1"/>
  <c r="P246" i="5"/>
  <c r="T246" i="5"/>
  <c r="P257" i="5"/>
  <c r="BK260" i="5"/>
  <c r="J260" i="5"/>
  <c r="J112" i="5"/>
  <c r="R260" i="5"/>
  <c r="BK275" i="5"/>
  <c r="J275" i="5"/>
  <c r="J113" i="5"/>
  <c r="R275" i="5"/>
  <c r="BK316" i="5"/>
  <c r="J316" i="5"/>
  <c r="J114" i="5"/>
  <c r="T316" i="5"/>
  <c r="P350" i="5"/>
  <c r="T350" i="5"/>
  <c r="R360" i="5"/>
  <c r="T360" i="5"/>
  <c r="P363" i="5"/>
  <c r="R363" i="5"/>
  <c r="BK143" i="6"/>
  <c r="J143" i="6" s="1"/>
  <c r="J101" i="6" s="1"/>
  <c r="T143" i="6"/>
  <c r="R169" i="6"/>
  <c r="R199" i="6"/>
  <c r="P213" i="6"/>
  <c r="BK219" i="6"/>
  <c r="J219" i="6"/>
  <c r="J107" i="6" s="1"/>
  <c r="BK222" i="6"/>
  <c r="J222" i="6"/>
  <c r="J108" i="6"/>
  <c r="T222" i="6"/>
  <c r="T234" i="6"/>
  <c r="BK252" i="6"/>
  <c r="J252" i="6"/>
  <c r="J111" i="6" s="1"/>
  <c r="BK270" i="6"/>
  <c r="J270" i="6"/>
  <c r="J112" i="6"/>
  <c r="T270" i="6"/>
  <c r="P299" i="6"/>
  <c r="BK308" i="6"/>
  <c r="J308" i="6"/>
  <c r="J114" i="6" s="1"/>
  <c r="BK311" i="6"/>
  <c r="J311" i="6"/>
  <c r="J115" i="6"/>
  <c r="R311" i="6"/>
  <c r="BK140" i="7"/>
  <c r="BK148" i="7"/>
  <c r="J148" i="7"/>
  <c r="J101" i="7" s="1"/>
  <c r="BK181" i="7"/>
  <c r="J181" i="7"/>
  <c r="J102" i="7"/>
  <c r="BK186" i="7"/>
  <c r="J186" i="7"/>
  <c r="J103" i="7"/>
  <c r="BK217" i="7"/>
  <c r="J217" i="7" s="1"/>
  <c r="J104" i="7" s="1"/>
  <c r="T231" i="7"/>
  <c r="P237" i="7"/>
  <c r="P240" i="7"/>
  <c r="BK263" i="7"/>
  <c r="J263" i="7"/>
  <c r="J111" i="7"/>
  <c r="T263" i="7"/>
  <c r="R273" i="7"/>
  <c r="T293" i="7"/>
  <c r="T322" i="7"/>
  <c r="R332" i="7"/>
  <c r="R335" i="7"/>
  <c r="P134" i="8"/>
  <c r="BK161" i="8"/>
  <c r="J161" i="8" s="1"/>
  <c r="J101" i="8" s="1"/>
  <c r="R161" i="8"/>
  <c r="P177" i="8"/>
  <c r="BK187" i="8"/>
  <c r="T187" i="8"/>
  <c r="T191" i="8"/>
  <c r="P134" i="2"/>
  <c r="BK138" i="2"/>
  <c r="J138" i="2"/>
  <c r="J101" i="2"/>
  <c r="R138" i="2"/>
  <c r="P143" i="2"/>
  <c r="T143" i="2"/>
  <c r="BK161" i="2"/>
  <c r="J161" i="2"/>
  <c r="J106" i="2" s="1"/>
  <c r="T161" i="2"/>
  <c r="T213" i="2"/>
  <c r="T160" i="2" s="1"/>
  <c r="BK224" i="2"/>
  <c r="J224" i="2"/>
  <c r="J109" i="2"/>
  <c r="P224" i="2"/>
  <c r="BK135" i="3"/>
  <c r="J135" i="3"/>
  <c r="J100" i="3"/>
  <c r="T135" i="3"/>
  <c r="T134" i="3" s="1"/>
  <c r="P139" i="3"/>
  <c r="BK156" i="3"/>
  <c r="J156" i="3"/>
  <c r="J102" i="3" s="1"/>
  <c r="BK162" i="3"/>
  <c r="J162" i="3"/>
  <c r="J103" i="3"/>
  <c r="BK177" i="3"/>
  <c r="J177" i="3"/>
  <c r="J106" i="3"/>
  <c r="P177" i="3"/>
  <c r="P176" i="3" s="1"/>
  <c r="BK232" i="3"/>
  <c r="J232" i="3"/>
  <c r="J107" i="3"/>
  <c r="T232" i="3"/>
  <c r="R237" i="3"/>
  <c r="T243" i="3"/>
  <c r="R255" i="3"/>
  <c r="P139" i="6"/>
  <c r="P138" i="6"/>
  <c r="T139" i="6"/>
  <c r="R143" i="6"/>
  <c r="T169" i="6"/>
  <c r="T199" i="6"/>
  <c r="R213" i="6"/>
  <c r="P219" i="6"/>
  <c r="T219" i="6"/>
  <c r="P222" i="6"/>
  <c r="BK234" i="6"/>
  <c r="J234" i="6"/>
  <c r="J109" i="6" s="1"/>
  <c r="R234" i="6"/>
  <c r="P242" i="6"/>
  <c r="T242" i="6"/>
  <c r="T252" i="6"/>
  <c r="R270" i="6"/>
  <c r="T299" i="6"/>
  <c r="P308" i="6"/>
  <c r="T308" i="6"/>
  <c r="P311" i="6"/>
  <c r="R140" i="7"/>
  <c r="P148" i="7"/>
  <c r="P181" i="7"/>
  <c r="R186" i="7"/>
  <c r="T217" i="7"/>
  <c r="P231" i="7"/>
  <c r="BK240" i="7"/>
  <c r="J240" i="7"/>
  <c r="J109" i="7"/>
  <c r="BK252" i="7"/>
  <c r="J252" i="7" s="1"/>
  <c r="J110" i="7" s="1"/>
  <c r="R252" i="7"/>
  <c r="R263" i="7"/>
  <c r="T273" i="7"/>
  <c r="R293" i="7"/>
  <c r="P322" i="7"/>
  <c r="T332" i="7"/>
  <c r="T335" i="7"/>
  <c r="BK134" i="8"/>
  <c r="J134" i="8"/>
  <c r="J100" i="8"/>
  <c r="T134" i="8"/>
  <c r="T161" i="8"/>
  <c r="T177" i="8"/>
  <c r="R187" i="8"/>
  <c r="R186" i="8" s="1"/>
  <c r="BK191" i="8"/>
  <c r="J191" i="8"/>
  <c r="J106" i="8"/>
  <c r="P191" i="8"/>
  <c r="BK196" i="8"/>
  <c r="J196" i="8"/>
  <c r="J107" i="8"/>
  <c r="P196" i="8"/>
  <c r="T196" i="8"/>
  <c r="E85" i="2"/>
  <c r="J91" i="2"/>
  <c r="J128" i="2"/>
  <c r="BE139" i="2"/>
  <c r="BE144" i="2"/>
  <c r="BE146" i="2"/>
  <c r="BE150" i="2"/>
  <c r="BE153" i="2"/>
  <c r="BE156" i="2"/>
  <c r="BE164" i="2"/>
  <c r="BE191" i="2"/>
  <c r="BE198" i="2"/>
  <c r="BE199" i="2"/>
  <c r="BE202" i="2"/>
  <c r="BE219" i="2"/>
  <c r="BE222" i="2"/>
  <c r="BE226" i="2"/>
  <c r="BE228" i="2"/>
  <c r="BE229" i="2"/>
  <c r="BE232" i="2"/>
  <c r="BE233" i="2"/>
  <c r="BE235" i="2"/>
  <c r="BK158" i="2"/>
  <c r="J158" i="2"/>
  <c r="J104" i="2"/>
  <c r="E85" i="3"/>
  <c r="F94" i="3"/>
  <c r="J127" i="3"/>
  <c r="BE140" i="3"/>
  <c r="BE142" i="3"/>
  <c r="BE144" i="3"/>
  <c r="BE147" i="3"/>
  <c r="BE148" i="3"/>
  <c r="BE159" i="3"/>
  <c r="BE161" i="3"/>
  <c r="BE171" i="3"/>
  <c r="BE178" i="3"/>
  <c r="BE196" i="3"/>
  <c r="BE204" i="3"/>
  <c r="BE208" i="3"/>
  <c r="BE209" i="3"/>
  <c r="BE217" i="3"/>
  <c r="BE219" i="3"/>
  <c r="BE235" i="3"/>
  <c r="BE239" i="3"/>
  <c r="BE241" i="3"/>
  <c r="BE249" i="3"/>
  <c r="BE259" i="3"/>
  <c r="BE263" i="3"/>
  <c r="BE265" i="3"/>
  <c r="E85" i="4"/>
  <c r="J129" i="4"/>
  <c r="F132" i="4"/>
  <c r="BE138" i="4"/>
  <c r="BE144" i="4"/>
  <c r="BE147" i="4"/>
  <c r="BE153" i="4"/>
  <c r="BE158" i="4"/>
  <c r="BE160" i="4"/>
  <c r="BE163" i="4"/>
  <c r="BE165" i="4"/>
  <c r="BE170" i="4"/>
  <c r="BE171" i="4"/>
  <c r="BE172" i="4"/>
  <c r="BE184" i="4"/>
  <c r="BE187" i="4"/>
  <c r="BE211" i="4"/>
  <c r="BE221" i="4"/>
  <c r="BE227" i="4"/>
  <c r="BE234" i="4"/>
  <c r="BE240" i="4"/>
  <c r="BE243" i="4"/>
  <c r="BE246" i="4"/>
  <c r="BE253" i="4"/>
  <c r="BE260" i="4"/>
  <c r="BE263" i="4"/>
  <c r="BE270" i="4"/>
  <c r="BE277" i="4"/>
  <c r="BE280" i="4"/>
  <c r="BE281" i="4"/>
  <c r="BE284" i="4"/>
  <c r="BE286" i="4"/>
  <c r="BE288" i="4"/>
  <c r="BE290" i="4"/>
  <c r="BE300" i="4"/>
  <c r="E85" i="5"/>
  <c r="J91" i="5"/>
  <c r="F94" i="5"/>
  <c r="BE149" i="5"/>
  <c r="BE157" i="5"/>
  <c r="BE159" i="5"/>
  <c r="BE161" i="5"/>
  <c r="BE162" i="5"/>
  <c r="BE167" i="5"/>
  <c r="BE168" i="5"/>
  <c r="BE177" i="5"/>
  <c r="BE178" i="5"/>
  <c r="BE181" i="5"/>
  <c r="BE182" i="5"/>
  <c r="BE184" i="5"/>
  <c r="BE186" i="5"/>
  <c r="BE193" i="5"/>
  <c r="BE195" i="5"/>
  <c r="BE198" i="5"/>
  <c r="BE202" i="5"/>
  <c r="BE203" i="5"/>
  <c r="BE204" i="5"/>
  <c r="BE207" i="5"/>
  <c r="BE211" i="5"/>
  <c r="BE215" i="5"/>
  <c r="BE228" i="5"/>
  <c r="BE230" i="5"/>
  <c r="BE233" i="5"/>
  <c r="BE239" i="5"/>
  <c r="BE241" i="5"/>
  <c r="BE251" i="5"/>
  <c r="BE254" i="5"/>
  <c r="BE267" i="5"/>
  <c r="BE276" i="5"/>
  <c r="BE282" i="5"/>
  <c r="BE302" i="5"/>
  <c r="BE306" i="5"/>
  <c r="BE311" i="5"/>
  <c r="BE315" i="5"/>
  <c r="BE319" i="5"/>
  <c r="BE321" i="5"/>
  <c r="BE323" i="5"/>
  <c r="BE325" i="5"/>
  <c r="BE327" i="5"/>
  <c r="BE331" i="5"/>
  <c r="BE337" i="5"/>
  <c r="BE344" i="5"/>
  <c r="BE346" i="5"/>
  <c r="BE348" i="5"/>
  <c r="BE351" i="5"/>
  <c r="BE354" i="5"/>
  <c r="BE358" i="5"/>
  <c r="BK222" i="5"/>
  <c r="J222" i="5" s="1"/>
  <c r="J105" i="5" s="1"/>
  <c r="E85" i="6"/>
  <c r="J91" i="6"/>
  <c r="J93" i="6"/>
  <c r="F134" i="6"/>
  <c r="BE140" i="6"/>
  <c r="BE141" i="6"/>
  <c r="BE151" i="6"/>
  <c r="BE156" i="6"/>
  <c r="BE157" i="6"/>
  <c r="BE160" i="6"/>
  <c r="BE162" i="6"/>
  <c r="BE165" i="6"/>
  <c r="BE171" i="6"/>
  <c r="BE172" i="6"/>
  <c r="BE176" i="6"/>
  <c r="BE189" i="6"/>
  <c r="BE191" i="6"/>
  <c r="BE193" i="6"/>
  <c r="BE194" i="6"/>
  <c r="BE196" i="6"/>
  <c r="BE200" i="6"/>
  <c r="BE211" i="6"/>
  <c r="BE215" i="6"/>
  <c r="BE223" i="6"/>
  <c r="BE225" i="6"/>
  <c r="BE227" i="6"/>
  <c r="BE231" i="6"/>
  <c r="BE243" i="6"/>
  <c r="BE245" i="6"/>
  <c r="BE268" i="6"/>
  <c r="BE269" i="6"/>
  <c r="BE274" i="6"/>
  <c r="BE276" i="6"/>
  <c r="BE284" i="6"/>
  <c r="BE286" i="6"/>
  <c r="BE289" i="6"/>
  <c r="BE292" i="6"/>
  <c r="BE297" i="6"/>
  <c r="BE298" i="6"/>
  <c r="BE302" i="6"/>
  <c r="BE306" i="6"/>
  <c r="BE307" i="6"/>
  <c r="BK210" i="6"/>
  <c r="J210" i="6"/>
  <c r="J104" i="6"/>
  <c r="E85" i="7"/>
  <c r="J91" i="7"/>
  <c r="F135" i="7"/>
  <c r="BE167" i="7"/>
  <c r="BE190" i="7"/>
  <c r="BE195" i="7"/>
  <c r="BE197" i="7"/>
  <c r="BE203" i="7"/>
  <c r="BE212" i="7"/>
  <c r="BE215" i="7"/>
  <c r="BE222" i="7"/>
  <c r="BE236" i="7"/>
  <c r="BE239" i="7"/>
  <c r="BE241" i="7"/>
  <c r="BE247" i="7"/>
  <c r="BE254" i="7"/>
  <c r="BE270" i="7"/>
  <c r="BE272" i="7"/>
  <c r="BE286" i="7"/>
  <c r="BE288" i="7"/>
  <c r="BE297" i="7"/>
  <c r="BE299" i="7"/>
  <c r="BE300" i="7"/>
  <c r="BE303" i="7"/>
  <c r="BE305" i="7"/>
  <c r="BE311" i="7"/>
  <c r="BE312" i="7"/>
  <c r="BE314" i="7"/>
  <c r="BE315" i="7"/>
  <c r="BE316" i="7"/>
  <c r="BE317" i="7"/>
  <c r="BE318" i="7"/>
  <c r="BE323" i="7"/>
  <c r="BE325" i="7"/>
  <c r="BE333" i="7"/>
  <c r="E85" i="8"/>
  <c r="J89" i="8"/>
  <c r="J91" i="8"/>
  <c r="BE129" i="8"/>
  <c r="BE132" i="8"/>
  <c r="BE137" i="8"/>
  <c r="BE150" i="8"/>
  <c r="BE159" i="8"/>
  <c r="BE166" i="8"/>
  <c r="BE170" i="8"/>
  <c r="BE183" i="8"/>
  <c r="BE185" i="8"/>
  <c r="BE192" i="8"/>
  <c r="BE193" i="8"/>
  <c r="BE195" i="8"/>
  <c r="F94" i="2"/>
  <c r="BE137" i="2"/>
  <c r="BE141" i="2"/>
  <c r="BE145" i="2"/>
  <c r="BE154" i="2"/>
  <c r="BE167" i="2"/>
  <c r="BE171" i="2"/>
  <c r="BE172" i="2"/>
  <c r="BE179" i="2"/>
  <c r="BE181" i="2"/>
  <c r="BE187" i="2"/>
  <c r="BE194" i="2"/>
  <c r="BE204" i="2"/>
  <c r="BE210" i="2"/>
  <c r="BE212" i="2"/>
  <c r="BE214" i="2"/>
  <c r="BE215" i="2"/>
  <c r="BE220" i="2"/>
  <c r="BE225" i="2"/>
  <c r="BE230" i="2"/>
  <c r="J93" i="3"/>
  <c r="BE138" i="3"/>
  <c r="BE150" i="3"/>
  <c r="BE157" i="3"/>
  <c r="BE158" i="3"/>
  <c r="BE163" i="3"/>
  <c r="BE165" i="3"/>
  <c r="BE169" i="3"/>
  <c r="BE180" i="3"/>
  <c r="BE181" i="3"/>
  <c r="BE183" i="3"/>
  <c r="BE185" i="3"/>
  <c r="BE190" i="3"/>
  <c r="BE198" i="3"/>
  <c r="BE215" i="3"/>
  <c r="BE218" i="3"/>
  <c r="BE225" i="3"/>
  <c r="BE234" i="3"/>
  <c r="BE236" i="3"/>
  <c r="BE238" i="3"/>
  <c r="BE240" i="3"/>
  <c r="BE248" i="3"/>
  <c r="BE251" i="3"/>
  <c r="BE254" i="3"/>
  <c r="BE257" i="3"/>
  <c r="BE258" i="3"/>
  <c r="BE260" i="3"/>
  <c r="BE261" i="3"/>
  <c r="BK174" i="3"/>
  <c r="J174" i="3"/>
  <c r="J104" i="3"/>
  <c r="J93" i="4"/>
  <c r="BE151" i="4"/>
  <c r="BE155" i="4"/>
  <c r="BE159" i="4"/>
  <c r="BE167" i="4"/>
  <c r="BE169" i="4"/>
  <c r="BE181" i="4"/>
  <c r="BE182" i="4"/>
  <c r="BE186" i="4"/>
  <c r="BE189" i="4"/>
  <c r="BE192" i="4"/>
  <c r="BE196" i="4"/>
  <c r="BE199" i="4"/>
  <c r="BE204" i="4"/>
  <c r="BE215" i="4"/>
  <c r="BE217" i="4"/>
  <c r="BE223" i="4"/>
  <c r="BE224" i="4"/>
  <c r="BE232" i="4"/>
  <c r="BE236" i="4"/>
  <c r="BE242" i="4"/>
  <c r="BE247" i="4"/>
  <c r="BE250" i="4"/>
  <c r="BE259" i="4"/>
  <c r="BE268" i="4"/>
  <c r="BE273" i="4"/>
  <c r="BE275" i="4"/>
  <c r="BE279" i="4"/>
  <c r="BE285" i="4"/>
  <c r="BE292" i="4"/>
  <c r="BE294" i="4"/>
  <c r="BE295" i="4"/>
  <c r="BE296" i="4"/>
  <c r="BK175" i="4"/>
  <c r="J175" i="4"/>
  <c r="J104" i="4"/>
  <c r="BK301" i="4"/>
  <c r="J301" i="4"/>
  <c r="J113" i="4"/>
  <c r="BE173" i="5"/>
  <c r="BE176" i="5"/>
  <c r="BE183" i="5"/>
  <c r="BE191" i="5"/>
  <c r="BE201" i="5"/>
  <c r="BE206" i="5"/>
  <c r="BE208" i="5"/>
  <c r="BE212" i="5"/>
  <c r="BE218" i="5"/>
  <c r="BE229" i="5"/>
  <c r="BE232" i="5"/>
  <c r="BE236" i="5"/>
  <c r="BE244" i="5"/>
  <c r="BE250" i="5"/>
  <c r="BE252" i="5"/>
  <c r="BE258" i="5"/>
  <c r="BE261" i="5"/>
  <c r="BE265" i="5"/>
  <c r="BE266" i="5"/>
  <c r="BE268" i="5"/>
  <c r="BE270" i="5"/>
  <c r="BE272" i="5"/>
  <c r="BE290" i="5"/>
  <c r="BE293" i="5"/>
  <c r="BE299" i="5"/>
  <c r="BE305" i="5"/>
  <c r="BE308" i="5"/>
  <c r="BE317" i="5"/>
  <c r="BE328" i="5"/>
  <c r="BE330" i="5"/>
  <c r="BE333" i="5"/>
  <c r="BE347" i="5"/>
  <c r="BE349" i="5"/>
  <c r="BE353" i="5"/>
  <c r="BE356" i="5"/>
  <c r="BE359" i="5"/>
  <c r="BE168" i="6"/>
  <c r="BE180" i="6"/>
  <c r="BE181" i="6"/>
  <c r="BE279" i="7"/>
  <c r="BE296" i="7"/>
  <c r="BE298" i="7"/>
  <c r="BE301" i="7"/>
  <c r="BE321" i="7"/>
  <c r="BE330" i="7"/>
  <c r="BE334" i="7"/>
  <c r="F92" i="8"/>
  <c r="BE142" i="8"/>
  <c r="BE147" i="8"/>
  <c r="BE151" i="8"/>
  <c r="BE168" i="8"/>
  <c r="BE180" i="8"/>
  <c r="BE182" i="8"/>
  <c r="BE200" i="8"/>
  <c r="BE201" i="8"/>
  <c r="BE202" i="8"/>
  <c r="BK128" i="8"/>
  <c r="J128" i="8" s="1"/>
  <c r="J97" i="8" s="1"/>
  <c r="BK131" i="8"/>
  <c r="J131" i="8"/>
  <c r="J98" i="8" s="1"/>
  <c r="BE256" i="4"/>
  <c r="BE258" i="4"/>
  <c r="BE261" i="4"/>
  <c r="BE266" i="4"/>
  <c r="BE272" i="4"/>
  <c r="BE278" i="4"/>
  <c r="BE282" i="4"/>
  <c r="BE289" i="4"/>
  <c r="BE293" i="4"/>
  <c r="BE297" i="4"/>
  <c r="BE298" i="4"/>
  <c r="BE302" i="4"/>
  <c r="J93" i="5"/>
  <c r="BE142" i="5"/>
  <c r="BE146" i="5"/>
  <c r="BE153" i="5"/>
  <c r="BE158" i="5"/>
  <c r="BE160" i="5"/>
  <c r="BE166" i="5"/>
  <c r="BE169" i="5"/>
  <c r="BE171" i="5"/>
  <c r="BE175" i="5"/>
  <c r="BE179" i="5"/>
  <c r="BE187" i="5"/>
  <c r="BE188" i="5"/>
  <c r="BE189" i="5"/>
  <c r="BE192" i="5"/>
  <c r="BE197" i="5"/>
  <c r="BE199" i="5"/>
  <c r="BE205" i="5"/>
  <c r="BE213" i="5"/>
  <c r="BE220" i="5"/>
  <c r="BE223" i="5"/>
  <c r="BE226" i="5"/>
  <c r="BE227" i="5"/>
  <c r="BE235" i="5"/>
  <c r="BE237" i="5"/>
  <c r="BE238" i="5"/>
  <c r="BE243" i="5"/>
  <c r="BE247" i="5"/>
  <c r="BE248" i="5"/>
  <c r="BE255" i="5"/>
  <c r="BE259" i="5"/>
  <c r="BE263" i="5"/>
  <c r="BE274" i="5"/>
  <c r="BE279" i="5"/>
  <c r="BE287" i="5"/>
  <c r="BE296" i="5"/>
  <c r="BE310" i="5"/>
  <c r="BE314" i="5"/>
  <c r="BE324" i="5"/>
  <c r="BE334" i="5"/>
  <c r="BE335" i="5"/>
  <c r="BE336" i="5"/>
  <c r="BE340" i="5"/>
  <c r="BE345" i="5"/>
  <c r="BE361" i="5"/>
  <c r="BE362" i="5"/>
  <c r="BE364" i="5"/>
  <c r="BE366" i="5"/>
  <c r="BE368" i="5"/>
  <c r="BE144" i="6"/>
  <c r="BE148" i="6"/>
  <c r="BE155" i="6"/>
  <c r="BE158" i="6"/>
  <c r="BE164" i="6"/>
  <c r="BE167" i="6"/>
  <c r="BE170" i="6"/>
  <c r="BE178" i="6"/>
  <c r="BE182" i="6"/>
  <c r="BE184" i="6"/>
  <c r="BE186" i="6"/>
  <c r="BE192" i="6"/>
  <c r="BE197" i="6"/>
  <c r="BE202" i="6"/>
  <c r="BE204" i="6"/>
  <c r="BE207" i="6"/>
  <c r="BE216" i="6"/>
  <c r="BE220" i="6"/>
  <c r="BE224" i="6"/>
  <c r="BE226" i="6"/>
  <c r="BE229" i="6"/>
  <c r="BE235" i="6"/>
  <c r="BE236" i="6"/>
  <c r="BE253" i="6"/>
  <c r="BE258" i="6"/>
  <c r="BE264" i="6"/>
  <c r="BE266" i="6"/>
  <c r="BE271" i="6"/>
  <c r="BE272" i="6"/>
  <c r="BE273" i="6"/>
  <c r="BE278" i="6"/>
  <c r="BE280" i="6"/>
  <c r="BE291" i="6"/>
  <c r="BE295" i="6"/>
  <c r="BE305" i="6"/>
  <c r="BE309" i="6"/>
  <c r="BE312" i="6"/>
  <c r="J93" i="7"/>
  <c r="BE141" i="7"/>
  <c r="BE149" i="7"/>
  <c r="BE153" i="7"/>
  <c r="BE158" i="7"/>
  <c r="BE159" i="7"/>
  <c r="BE163" i="7"/>
  <c r="BE168" i="7"/>
  <c r="BE169" i="7"/>
  <c r="BE170" i="7"/>
  <c r="BE176" i="7"/>
  <c r="BE177" i="7"/>
  <c r="BE183" i="7"/>
  <c r="BE184" i="7"/>
  <c r="BE185" i="7"/>
  <c r="BE188" i="7"/>
  <c r="BE191" i="7"/>
  <c r="BE198" i="7"/>
  <c r="BE208" i="7"/>
  <c r="BE211" i="7"/>
  <c r="BE213" i="7"/>
  <c r="BE214" i="7"/>
  <c r="BE216" i="7"/>
  <c r="BE218" i="7"/>
  <c r="BE220" i="7"/>
  <c r="BE225" i="7"/>
  <c r="BE226" i="7"/>
  <c r="BE233" i="7"/>
  <c r="BE235" i="7"/>
  <c r="BE238" i="7"/>
  <c r="BE249" i="7"/>
  <c r="BE250" i="7"/>
  <c r="BE253" i="7"/>
  <c r="BE260" i="7"/>
  <c r="BE265" i="7"/>
  <c r="BE266" i="7"/>
  <c r="BE267" i="7"/>
  <c r="BE281" i="7"/>
  <c r="BE283" i="7"/>
  <c r="BE284" i="7"/>
  <c r="BE291" i="7"/>
  <c r="BE292" i="7"/>
  <c r="BE294" i="7"/>
  <c r="BE309" i="7"/>
  <c r="BK228" i="7"/>
  <c r="J228" i="7" s="1"/>
  <c r="J105" i="7" s="1"/>
  <c r="BE156" i="8"/>
  <c r="BE164" i="8"/>
  <c r="BE178" i="8"/>
  <c r="BE179" i="8"/>
  <c r="BE188" i="8"/>
  <c r="BE190" i="8"/>
  <c r="BE194" i="8"/>
  <c r="BE197" i="8"/>
  <c r="BE204" i="8"/>
  <c r="BD104" i="1"/>
  <c r="BE135" i="2"/>
  <c r="BE149" i="2"/>
  <c r="BE151" i="2"/>
  <c r="BE159" i="2"/>
  <c r="BE162" i="2"/>
  <c r="BE165" i="2"/>
  <c r="BE169" i="2"/>
  <c r="BE174" i="2"/>
  <c r="BE189" i="2"/>
  <c r="BE192" i="2"/>
  <c r="BE200" i="2"/>
  <c r="BE201" i="2"/>
  <c r="BE208" i="2"/>
  <c r="BE216" i="2"/>
  <c r="BE217" i="2"/>
  <c r="BE221" i="2"/>
  <c r="BE223" i="2"/>
  <c r="BK234" i="2"/>
  <c r="J234" i="2"/>
  <c r="J110" i="2"/>
  <c r="BE136" i="3"/>
  <c r="BE143" i="3"/>
  <c r="BE145" i="3"/>
  <c r="BE146" i="3"/>
  <c r="BE152" i="3"/>
  <c r="BE154" i="3"/>
  <c r="BE164" i="3"/>
  <c r="BE167" i="3"/>
  <c r="BE175" i="3"/>
  <c r="BE187" i="3"/>
  <c r="BE188" i="3"/>
  <c r="BE206" i="3"/>
  <c r="BE211" i="3"/>
  <c r="BE216" i="3"/>
  <c r="BE221" i="3"/>
  <c r="BE227" i="3"/>
  <c r="BE231" i="3"/>
  <c r="BE233" i="3"/>
  <c r="BE242" i="3"/>
  <c r="BE244" i="3"/>
  <c r="BE246" i="3"/>
  <c r="BE253" i="3"/>
  <c r="BE256" i="3"/>
  <c r="BK264" i="3"/>
  <c r="J264" i="3" s="1"/>
  <c r="J111" i="3" s="1"/>
  <c r="BE139" i="4"/>
  <c r="BE146" i="4"/>
  <c r="BE148" i="4"/>
  <c r="BE154" i="4"/>
  <c r="BE156" i="4"/>
  <c r="BE164" i="4"/>
  <c r="BE176" i="4"/>
  <c r="BE179" i="4"/>
  <c r="BE183" i="4"/>
  <c r="BE190" i="4"/>
  <c r="BE194" i="4"/>
  <c r="BE197" i="4"/>
  <c r="BE206" i="4"/>
  <c r="BE212" i="4"/>
  <c r="BE214" i="4"/>
  <c r="BE222" i="4"/>
  <c r="BE225" i="4"/>
  <c r="BE231" i="4"/>
  <c r="BE235" i="4"/>
  <c r="BE238" i="4"/>
  <c r="BE245" i="4"/>
  <c r="BE249" i="4"/>
  <c r="BE251" i="4"/>
  <c r="BE252" i="4"/>
  <c r="BE254" i="4"/>
  <c r="BE255" i="4"/>
  <c r="BE185" i="6"/>
  <c r="BE187" i="6"/>
  <c r="BE188" i="6"/>
  <c r="BE195" i="6"/>
  <c r="BE201" i="6"/>
  <c r="BE208" i="6"/>
  <c r="BE214" i="6"/>
  <c r="BE217" i="6"/>
  <c r="BE218" i="6"/>
  <c r="BE221" i="6"/>
  <c r="BE232" i="6"/>
  <c r="BE238" i="6"/>
  <c r="BE239" i="6"/>
  <c r="BE240" i="6"/>
  <c r="BE247" i="6"/>
  <c r="BE248" i="6"/>
  <c r="BE250" i="6"/>
  <c r="BE251" i="6"/>
  <c r="BE256" i="6"/>
  <c r="BE260" i="6"/>
  <c r="BE262" i="6"/>
  <c r="BE265" i="6"/>
  <c r="BE275" i="6"/>
  <c r="BE281" i="6"/>
  <c r="BE283" i="6"/>
  <c r="BE287" i="6"/>
  <c r="BE290" i="6"/>
  <c r="BE293" i="6"/>
  <c r="BE294" i="6"/>
  <c r="BE300" i="6"/>
  <c r="BE303" i="6"/>
  <c r="BE310" i="6"/>
  <c r="BE314" i="6"/>
  <c r="BE316" i="6"/>
  <c r="BE143" i="7"/>
  <c r="BE160" i="7"/>
  <c r="BE161" i="7"/>
  <c r="BE162" i="7"/>
  <c r="BE172" i="7"/>
  <c r="BE174" i="7"/>
  <c r="BE182" i="7"/>
  <c r="BE187" i="7"/>
  <c r="BE189" i="7"/>
  <c r="BE193" i="7"/>
  <c r="BE199" i="7"/>
  <c r="BE201" i="7"/>
  <c r="BE202" i="7"/>
  <c r="BE205" i="7"/>
  <c r="BE207" i="7"/>
  <c r="BE209" i="7"/>
  <c r="BE219" i="7"/>
  <c r="BE229" i="7"/>
  <c r="BE232" i="7"/>
  <c r="BE234" i="7"/>
  <c r="BE242" i="7"/>
  <c r="BE243" i="7"/>
  <c r="BE244" i="7"/>
  <c r="BE245" i="7"/>
  <c r="BE256" i="7"/>
  <c r="BE257" i="7"/>
  <c r="BE258" i="7"/>
  <c r="BE261" i="7"/>
  <c r="BE264" i="7"/>
  <c r="BE268" i="7"/>
  <c r="BE274" i="7"/>
  <c r="BE277" i="7"/>
  <c r="BE289" i="7"/>
  <c r="BE306" i="7"/>
  <c r="BE308" i="7"/>
  <c r="BE320" i="7"/>
  <c r="BE326" i="7"/>
  <c r="BE328" i="7"/>
  <c r="BE331" i="7"/>
  <c r="BE336" i="7"/>
  <c r="BE337" i="7"/>
  <c r="BE339" i="7"/>
  <c r="BE135" i="8"/>
  <c r="BE136" i="8"/>
  <c r="BE153" i="8"/>
  <c r="BE154" i="8"/>
  <c r="BE155" i="8"/>
  <c r="BE158" i="8"/>
  <c r="BE162" i="8"/>
  <c r="BE167" i="8"/>
  <c r="BE175" i="8"/>
  <c r="BE199" i="8"/>
  <c r="BE203" i="8"/>
  <c r="BK184" i="8"/>
  <c r="J184" i="8" s="1"/>
  <c r="J103" i="8" s="1"/>
  <c r="E85" i="9"/>
  <c r="J89" i="9"/>
  <c r="J91" i="9"/>
  <c r="F92" i="9"/>
  <c r="J92" i="9"/>
  <c r="BE123" i="9"/>
  <c r="BE126" i="9"/>
  <c r="BE129" i="9"/>
  <c r="BK122" i="9"/>
  <c r="BK121" i="9"/>
  <c r="J121" i="9" s="1"/>
  <c r="J97" i="9" s="1"/>
  <c r="BK125" i="9"/>
  <c r="J125" i="9"/>
  <c r="J99" i="9" s="1"/>
  <c r="BK128" i="9"/>
  <c r="J128" i="9"/>
  <c r="J100" i="9"/>
  <c r="F38" i="3"/>
  <c r="BC97" i="1"/>
  <c r="F39" i="7"/>
  <c r="BD102" i="1"/>
  <c r="J34" i="8"/>
  <c r="AW103" i="1" s="1"/>
  <c r="F38" i="5"/>
  <c r="BC100" i="1"/>
  <c r="F37" i="3"/>
  <c r="BB97" i="1" s="1"/>
  <c r="F35" i="9"/>
  <c r="BB104" i="1"/>
  <c r="F37" i="2"/>
  <c r="BB96" i="1" s="1"/>
  <c r="J36" i="3"/>
  <c r="AW97" i="1"/>
  <c r="J36" i="4"/>
  <c r="AW98" i="1" s="1"/>
  <c r="F38" i="6"/>
  <c r="BC101" i="1"/>
  <c r="F38" i="2"/>
  <c r="BC96" i="1" s="1"/>
  <c r="F36" i="7"/>
  <c r="BA102" i="1"/>
  <c r="F37" i="6"/>
  <c r="BB101" i="1" s="1"/>
  <c r="F34" i="8"/>
  <c r="BA103" i="1"/>
  <c r="J36" i="2"/>
  <c r="AW96" i="1" s="1"/>
  <c r="F36" i="3"/>
  <c r="BA97" i="1"/>
  <c r="F36" i="6"/>
  <c r="BA101" i="1" s="1"/>
  <c r="J34" i="9"/>
  <c r="AW104" i="1"/>
  <c r="F36" i="2"/>
  <c r="BA96" i="1" s="1"/>
  <c r="F39" i="3"/>
  <c r="BD97" i="1"/>
  <c r="F39" i="4"/>
  <c r="BD98" i="1" s="1"/>
  <c r="F39" i="5"/>
  <c r="BD100" i="1"/>
  <c r="F38" i="7"/>
  <c r="BC102" i="1" s="1"/>
  <c r="F36" i="4"/>
  <c r="BA98" i="1"/>
  <c r="F37" i="5"/>
  <c r="BB100" i="1" s="1"/>
  <c r="F37" i="8"/>
  <c r="BD103" i="1"/>
  <c r="F36" i="5"/>
  <c r="BA100" i="1" s="1"/>
  <c r="F37" i="7"/>
  <c r="BB102" i="1"/>
  <c r="F39" i="2"/>
  <c r="BD96" i="1" s="1"/>
  <c r="F39" i="6"/>
  <c r="BD101" i="1" s="1"/>
  <c r="F34" i="9"/>
  <c r="BA104" i="1" s="1"/>
  <c r="AS94" i="1"/>
  <c r="J36" i="5"/>
  <c r="AW100" i="1" s="1"/>
  <c r="J36" i="6"/>
  <c r="AW101" i="1"/>
  <c r="F38" i="4"/>
  <c r="BC98" i="1" s="1"/>
  <c r="F37" i="4"/>
  <c r="BB98" i="1"/>
  <c r="F36" i="8"/>
  <c r="BC103" i="1" s="1"/>
  <c r="J36" i="7"/>
  <c r="AW102" i="1"/>
  <c r="F35" i="8"/>
  <c r="BB103" i="1" s="1"/>
  <c r="F36" i="9"/>
  <c r="BC104" i="1"/>
  <c r="P133" i="2" l="1"/>
  <c r="R224" i="5"/>
  <c r="P224" i="5"/>
  <c r="P139" i="5" s="1"/>
  <c r="AU100" i="1" s="1"/>
  <c r="R133" i="8"/>
  <c r="R127" i="8"/>
  <c r="R230" i="7"/>
  <c r="T139" i="7"/>
  <c r="P139" i="7"/>
  <c r="T177" i="4"/>
  <c r="BK177" i="4"/>
  <c r="J177" i="4"/>
  <c r="J105" i="4" s="1"/>
  <c r="P230" i="7"/>
  <c r="BK186" i="8"/>
  <c r="J186" i="8"/>
  <c r="J104" i="8" s="1"/>
  <c r="P140" i="5"/>
  <c r="P136" i="4"/>
  <c r="P134" i="3"/>
  <c r="P133" i="3"/>
  <c r="AU97" i="1"/>
  <c r="R138" i="6"/>
  <c r="T133" i="8"/>
  <c r="R139" i="7"/>
  <c r="R138" i="7"/>
  <c r="R212" i="6"/>
  <c r="P133" i="8"/>
  <c r="T230" i="7"/>
  <c r="T140" i="5"/>
  <c r="BK140" i="5"/>
  <c r="J140" i="5"/>
  <c r="J99" i="5"/>
  <c r="R136" i="4"/>
  <c r="P186" i="8"/>
  <c r="T176" i="3"/>
  <c r="T133" i="3"/>
  <c r="R134" i="3"/>
  <c r="BK230" i="7"/>
  <c r="J230" i="7"/>
  <c r="J106" i="7"/>
  <c r="R140" i="5"/>
  <c r="R139" i="5" s="1"/>
  <c r="T138" i="6"/>
  <c r="T186" i="8"/>
  <c r="BK139" i="7"/>
  <c r="J139" i="7" s="1"/>
  <c r="J99" i="7" s="1"/>
  <c r="P212" i="6"/>
  <c r="P137" i="6"/>
  <c r="AU101" i="1" s="1"/>
  <c r="R177" i="4"/>
  <c r="P177" i="4"/>
  <c r="R133" i="2"/>
  <c r="R132" i="2" s="1"/>
  <c r="T212" i="6"/>
  <c r="BK138" i="6"/>
  <c r="T224" i="5"/>
  <c r="T136" i="4"/>
  <c r="T135" i="4"/>
  <c r="R176" i="3"/>
  <c r="P160" i="2"/>
  <c r="T133" i="2"/>
  <c r="T132" i="2"/>
  <c r="BK133" i="2"/>
  <c r="BK132" i="2"/>
  <c r="J132" i="2" s="1"/>
  <c r="J98" i="2" s="1"/>
  <c r="BK160" i="2"/>
  <c r="J160" i="2"/>
  <c r="J105" i="2" s="1"/>
  <c r="BK176" i="3"/>
  <c r="J176" i="3"/>
  <c r="J105" i="3"/>
  <c r="J141" i="5"/>
  <c r="J100" i="5"/>
  <c r="BK224" i="5"/>
  <c r="J224" i="5"/>
  <c r="J106" i="5" s="1"/>
  <c r="J139" i="6"/>
  <c r="J100" i="6"/>
  <c r="BK212" i="6"/>
  <c r="J212" i="6" s="1"/>
  <c r="J105" i="6" s="1"/>
  <c r="J231" i="7"/>
  <c r="J107" i="7"/>
  <c r="J134" i="2"/>
  <c r="J100" i="2"/>
  <c r="BK136" i="4"/>
  <c r="J136" i="4"/>
  <c r="J99" i="4" s="1"/>
  <c r="J178" i="4"/>
  <c r="J106" i="4"/>
  <c r="BK133" i="8"/>
  <c r="J133" i="8" s="1"/>
  <c r="J99" i="8" s="1"/>
  <c r="J140" i="7"/>
  <c r="J100" i="7"/>
  <c r="J187" i="8"/>
  <c r="J105" i="8"/>
  <c r="J122" i="9"/>
  <c r="J98" i="9"/>
  <c r="BK134" i="3"/>
  <c r="J134" i="3"/>
  <c r="J99" i="3"/>
  <c r="BK120" i="9"/>
  <c r="J120" i="9" s="1"/>
  <c r="J96" i="9" s="1"/>
  <c r="BC95" i="1"/>
  <c r="AY95" i="1"/>
  <c r="F35" i="6"/>
  <c r="AZ101" i="1"/>
  <c r="BB95" i="1"/>
  <c r="AX95" i="1"/>
  <c r="BA99" i="1"/>
  <c r="AW99" i="1"/>
  <c r="BD99" i="1"/>
  <c r="J35" i="3"/>
  <c r="AV97" i="1" s="1"/>
  <c r="AT97" i="1" s="1"/>
  <c r="J35" i="5"/>
  <c r="AV100" i="1"/>
  <c r="AT100" i="1" s="1"/>
  <c r="F33" i="8"/>
  <c r="AZ103" i="1"/>
  <c r="F35" i="3"/>
  <c r="AZ97" i="1" s="1"/>
  <c r="J33" i="9"/>
  <c r="AV104" i="1"/>
  <c r="AT104" i="1"/>
  <c r="BC99" i="1"/>
  <c r="AY99" i="1"/>
  <c r="F35" i="7"/>
  <c r="AZ102" i="1"/>
  <c r="J35" i="2"/>
  <c r="AV96" i="1"/>
  <c r="AT96" i="1"/>
  <c r="F35" i="4"/>
  <c r="AZ98" i="1" s="1"/>
  <c r="J35" i="6"/>
  <c r="AV101" i="1"/>
  <c r="AT101" i="1"/>
  <c r="J35" i="7"/>
  <c r="AV102" i="1"/>
  <c r="AT102" i="1"/>
  <c r="F35" i="2"/>
  <c r="AZ96" i="1" s="1"/>
  <c r="F33" i="9"/>
  <c r="AZ104" i="1"/>
  <c r="F35" i="5"/>
  <c r="AZ100" i="1" s="1"/>
  <c r="J35" i="4"/>
  <c r="AV98" i="1"/>
  <c r="AT98" i="1"/>
  <c r="BA95" i="1"/>
  <c r="BA94" i="1"/>
  <c r="W30" i="1"/>
  <c r="BD95" i="1"/>
  <c r="BD94" i="1" s="1"/>
  <c r="W33" i="1" s="1"/>
  <c r="BB99" i="1"/>
  <c r="AX99" i="1"/>
  <c r="J33" i="8"/>
  <c r="AV103" i="1"/>
  <c r="AT103" i="1"/>
  <c r="BK137" i="6" l="1"/>
  <c r="J137" i="6"/>
  <c r="P135" i="4"/>
  <c r="AU98" i="1"/>
  <c r="T138" i="7"/>
  <c r="T137" i="6"/>
  <c r="R133" i="3"/>
  <c r="R135" i="4"/>
  <c r="T139" i="5"/>
  <c r="P127" i="8"/>
  <c r="AU103" i="1"/>
  <c r="T127" i="8"/>
  <c r="R137" i="6"/>
  <c r="P138" i="7"/>
  <c r="AU102" i="1"/>
  <c r="AU99" i="1" s="1"/>
  <c r="P132" i="2"/>
  <c r="AU96" i="1" s="1"/>
  <c r="BK127" i="8"/>
  <c r="J127" i="8"/>
  <c r="J96" i="8"/>
  <c r="J133" i="2"/>
  <c r="J99" i="2"/>
  <c r="BK133" i="3"/>
  <c r="J133" i="3"/>
  <c r="J32" i="3" s="1"/>
  <c r="AG97" i="1" s="1"/>
  <c r="AN97" i="1" s="1"/>
  <c r="BK139" i="5"/>
  <c r="J139" i="5"/>
  <c r="J138" i="6"/>
  <c r="J99" i="6"/>
  <c r="BK135" i="4"/>
  <c r="J135" i="4"/>
  <c r="J98" i="4"/>
  <c r="BK138" i="7"/>
  <c r="J138" i="7" s="1"/>
  <c r="J32" i="7" s="1"/>
  <c r="AG102" i="1" s="1"/>
  <c r="AN102" i="1" s="1"/>
  <c r="J32" i="6"/>
  <c r="AG101" i="1"/>
  <c r="AN101" i="1"/>
  <c r="AW95" i="1"/>
  <c r="J32" i="2"/>
  <c r="AG96" i="1"/>
  <c r="AN96" i="1"/>
  <c r="J30" i="9"/>
  <c r="AG104" i="1" s="1"/>
  <c r="AN104" i="1" s="1"/>
  <c r="AZ99" i="1"/>
  <c r="AV99" i="1" s="1"/>
  <c r="AT99" i="1" s="1"/>
  <c r="BC94" i="1"/>
  <c r="W32" i="1"/>
  <c r="BB94" i="1"/>
  <c r="AX94" i="1" s="1"/>
  <c r="AZ95" i="1"/>
  <c r="AV95" i="1"/>
  <c r="AW94" i="1"/>
  <c r="AK30" i="1" s="1"/>
  <c r="J32" i="5"/>
  <c r="AG100" i="1"/>
  <c r="AN100" i="1"/>
  <c r="J98" i="5" l="1"/>
  <c r="J98" i="6"/>
  <c r="J98" i="7"/>
  <c r="J41" i="2"/>
  <c r="J41" i="3"/>
  <c r="J98" i="3"/>
  <c r="J41" i="5"/>
  <c r="J41" i="6"/>
  <c r="J41" i="7"/>
  <c r="J39" i="9"/>
  <c r="AZ94" i="1"/>
  <c r="AV94" i="1"/>
  <c r="AK29" i="1" s="1"/>
  <c r="AY94" i="1"/>
  <c r="AU95" i="1"/>
  <c r="AU94" i="1"/>
  <c r="AT95" i="1"/>
  <c r="W31" i="1"/>
  <c r="J32" i="4"/>
  <c r="AG98" i="1"/>
  <c r="AN98" i="1" s="1"/>
  <c r="J30" i="8"/>
  <c r="AG103" i="1"/>
  <c r="AN103" i="1"/>
  <c r="AG99" i="1"/>
  <c r="AN99" i="1"/>
  <c r="J41" i="4" l="1"/>
  <c r="J39" i="8"/>
  <c r="W29" i="1"/>
  <c r="AT94" i="1"/>
  <c r="AG95" i="1"/>
  <c r="AN95" i="1"/>
  <c r="AG94" i="1" l="1"/>
  <c r="AK26" i="1"/>
  <c r="AK35" i="1"/>
  <c r="AN94" i="1" l="1"/>
</calcChain>
</file>

<file path=xl/sharedStrings.xml><?xml version="1.0" encoding="utf-8"?>
<sst xmlns="http://schemas.openxmlformats.org/spreadsheetml/2006/main" count="13568" uniqueCount="1625">
  <si>
    <t>Export Komplet</t>
  </si>
  <si>
    <t/>
  </si>
  <si>
    <t>2.0</t>
  </si>
  <si>
    <t>ZAMOK</t>
  </si>
  <si>
    <t>False</t>
  </si>
  <si>
    <t>{7d4ab5bf-7f3a-414e-8397-0791b96b64b0}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</si>
  <si>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</si>
  <si>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</si>
  <si>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</si>
  <si>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</si>
  <si>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</si>
  <si>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</si>
  <si>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</si>
  <si>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</si>
  <si>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Kolin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</si>
  <si>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</si>
  <si>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</si>
  <si>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objeku OTV</t>
  </si>
  <si>
    <t>KSO:</t>
  </si>
  <si>
    <t>CC-CZ:</t>
  </si>
  <si>
    <t>Místo:</t>
  </si>
  <si>
    <t>Kolín</t>
  </si>
  <si>
    <t>Datum:</t>
  </si>
  <si>
    <t>19. 10. 2020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</si>
  <si>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</si>
  <si>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</si>
  <si>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</si>
  <si>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</si>
  <si>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</si>
  <si>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</si>
  <si>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</si>
  <si>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</si>
  <si>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</si>
  <si>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</si>
  <si>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</si>
  <si>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</si>
  <si>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</si>
  <si>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</si>
  <si>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</si>
  <si>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</si>
  <si>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</si>
  <si>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</si>
  <si>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</si>
  <si>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</si>
  <si>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</si>
  <si>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</si>
  <si>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</si>
  <si>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</si>
  <si>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</si>
  <si>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</si>
  <si>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</si>
  <si>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</si>
  <si>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</si>
  <si>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</si>
  <si>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</si>
  <si>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</si>
  <si>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</si>
  <si>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</si>
  <si>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</si>
  <si>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</si>
  <si>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</si>
  <si>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</si>
  <si>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</si>
  <si>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</si>
  <si>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</si>
  <si>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</si>
  <si>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</si>
  <si>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</si>
  <si>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</si>
  <si>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</si>
  <si>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</si>
  <si>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</si>
  <si>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</si>
  <si>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</si>
  <si>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</si>
  <si>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</si>
  <si>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</si>
  <si>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</si>
  <si>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</si>
  <si>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</si>
  <si>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</si>
  <si>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</si>
  <si>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</si>
  <si>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Oprava střech</t>
  </si>
  <si>
    <t>STA</t>
  </si>
  <si>
    <t>1</t>
  </si>
  <si>
    <t>{fc99fa59-0d12-4e7e-9f6b-b774a667efcf}</t>
  </si>
  <si>
    <t>2</t>
  </si>
  <si>
    <t>/</t>
  </si>
  <si>
    <t>001.1</t>
  </si>
  <si>
    <t>Oprava střechy ED ŘAS</t>
  </si>
  <si>
    <t>Soupis</t>
  </si>
  <si>
    <t>{a1f312e1-ea01-406d-aea8-c3375273c7e2}</t>
  </si>
  <si>
    <t>001.2</t>
  </si>
  <si>
    <t>Oprava střechy kotelna</t>
  </si>
  <si>
    <t>{40fc190b-d7a9-459f-8eb7-8ca33dc52898}</t>
  </si>
  <si>
    <t>001.3</t>
  </si>
  <si>
    <t>Oprava střechy OTV</t>
  </si>
  <si>
    <t>{ce67efda-a796-4916-9789-dfb07b329d68}</t>
  </si>
  <si>
    <t>002</t>
  </si>
  <si>
    <t>Oprava vnějšího pláště</t>
  </si>
  <si>
    <t>{7e6ba700-d3ab-489f-b7cc-3d504149e2e2}</t>
  </si>
  <si>
    <t>002.1</t>
  </si>
  <si>
    <t>Vnější plášť ED ŘAS</t>
  </si>
  <si>
    <t>{e1cee89f-e750-4e7c-8b25-d06afb9605c9}</t>
  </si>
  <si>
    <t>002.2</t>
  </si>
  <si>
    <t>Vnější plášť kotelna</t>
  </si>
  <si>
    <t>{bee41af8-0cef-4125-80b5-fc3944eeb269}</t>
  </si>
  <si>
    <t>002.3</t>
  </si>
  <si>
    <t>Vnější plášť OTV</t>
  </si>
  <si>
    <t>{d0de9841-05ae-4ae5-93bd-570df2781fdd}</t>
  </si>
  <si>
    <t>003</t>
  </si>
  <si>
    <t>Oprava zpevněných ploch</t>
  </si>
  <si>
    <t>{357c9667-4112-4dbf-9035-4110e80684a2}</t>
  </si>
  <si>
    <t>004</t>
  </si>
  <si>
    <t>Vedlejší a ostatní náklady</t>
  </si>
  <si>
    <t>VON</t>
  </si>
  <si>
    <t>{455d5c8f-c453-4d9c-b5af-728b05842c40}</t>
  </si>
  <si>
    <t>KRYCÍ LIST SOUPISU PRACÍ</t>
  </si>
  <si>
    <t>Objekt:</t>
  </si>
  <si>
    <t>001 - Oprava střech</t>
  </si>
  <si>
    <t>Soupis:</t>
  </si>
  <si>
    <t>001.1 - Oprava střechy ED ŘAS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</si>
  <si>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</si>
  <si>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</si>
  <si>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</si>
  <si>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</si>
  <si>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</si>
  <si>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</si>
  <si>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</si>
  <si>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</si>
  <si>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</si>
  <si>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</si>
  <si>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</si>
  <si>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</si>
  <si>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</si>
  <si>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</si>
  <si>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</si>
  <si>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</si>
  <si>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</si>
  <si>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</si>
  <si>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</si>
  <si>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</si>
  <si>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</si>
  <si>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</si>
  <si>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</si>
  <si>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</si>
  <si>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</si>
  <si>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</si>
  <si>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</si>
  <si>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</si>
  <si>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</si>
  <si>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</si>
  <si>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</si>
  <si>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</si>
  <si>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</si>
  <si>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</si>
  <si>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</si>
  <si>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</si>
  <si>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31427151R</t>
  </si>
  <si>
    <t>Přezdění nadstřešní části komínových těles kompletní vč. krycích desek, spárování a ochr. nátěru, případně nové povrchové úpravy</t>
  </si>
  <si>
    <t>m3</t>
  </si>
  <si>
    <t>4</t>
  </si>
  <si>
    <t>-416486257</t>
  </si>
  <si>
    <t>VV</t>
  </si>
  <si>
    <t>0,6*0,3*1,5</t>
  </si>
  <si>
    <t>31638111R</t>
  </si>
  <si>
    <t>Zabezpečení komínových těles po odbourání nadstřešní části v podstřešním prostoru vč. zajištění komínových vložek</t>
  </si>
  <si>
    <t>kus</t>
  </si>
  <si>
    <t>-941956812</t>
  </si>
  <si>
    <t>6</t>
  </si>
  <si>
    <t>Úpravy povrchů, podlahy a osazování výplní</t>
  </si>
  <si>
    <t>622135002</t>
  </si>
  <si>
    <t>Vyrovnání podkladu vnějších stěn maltou cementovou tl do 10 mm vč. odstranění nesoudržných vrstev</t>
  </si>
  <si>
    <t>m2</t>
  </si>
  <si>
    <t>1981065017</t>
  </si>
  <si>
    <t>(2*18,3+2*13,05)*0,6"svislé plochy atiky"</t>
  </si>
  <si>
    <t>629135102</t>
  </si>
  <si>
    <t>Vyrovnávací vrstva pod klempířské prvky z MC včetně odstranění nesoudržných vrstev (horní část atiky)</t>
  </si>
  <si>
    <t>m</t>
  </si>
  <si>
    <t>-994692681</t>
  </si>
  <si>
    <t>2*18,3+2*13,05"horní plocha atiky"</t>
  </si>
  <si>
    <t>9</t>
  </si>
  <si>
    <t>Ostatní konstrukce a práce-bourání</t>
  </si>
  <si>
    <t>5</t>
  </si>
  <si>
    <t>000000004</t>
  </si>
  <si>
    <t>D+M doplňků střechy vč. povrchové úpravy - konzole, antény, průchodky, držáky, stříšky komínů aj. vč. demontáže stávajících, zajištění po dobu opravy a zpětné instalace s dopojením funkčních antén aj.</t>
  </si>
  <si>
    <t>kpl</t>
  </si>
  <si>
    <t>553125086</t>
  </si>
  <si>
    <t>962032631</t>
  </si>
  <si>
    <t>Bourání zdiva komínového nad střechou z cihel na MV nebo MVC</t>
  </si>
  <si>
    <t>186341621</t>
  </si>
  <si>
    <t>7</t>
  </si>
  <si>
    <t>976047231</t>
  </si>
  <si>
    <t>Vybourání betonových nebo ŽB krycích desek</t>
  </si>
  <si>
    <t>-852495403</t>
  </si>
  <si>
    <t>0,4*0,7</t>
  </si>
  <si>
    <t>997</t>
  </si>
  <si>
    <t>Přesun sutě</t>
  </si>
  <si>
    <t>8</t>
  </si>
  <si>
    <t>997013213</t>
  </si>
  <si>
    <t>Vnitrostaveništní doprava suti a vybouraných hmot pro budovy v do 12 m ručně</t>
  </si>
  <si>
    <t>t</t>
  </si>
  <si>
    <t>694960548</t>
  </si>
  <si>
    <t>997013501</t>
  </si>
  <si>
    <t>Odvoz suti a vybouraných hmot na skládku nebo meziskládku do 1 km se složením</t>
  </si>
  <si>
    <t>-767307471</t>
  </si>
  <si>
    <t>10</t>
  </si>
  <si>
    <t>997013509</t>
  </si>
  <si>
    <t>Příplatek k odvozu suti a vybouraných hmot na skládku ZKD 1 km přes 1 km</t>
  </si>
  <si>
    <t>1871745511</t>
  </si>
  <si>
    <t>4,151*19 'Přepočtené koeficientem množství</t>
  </si>
  <si>
    <t>11</t>
  </si>
  <si>
    <t>997013609</t>
  </si>
  <si>
    <t>Poplatek za uložení na skládce (skládkovné) stavebního odpadu ze směsí nebo oddělených frakcí betonu, cihel a keramických výrobků kód odpadu 17 01 07</t>
  </si>
  <si>
    <t>-757853132</t>
  </si>
  <si>
    <t>12</t>
  </si>
  <si>
    <t>997013631</t>
  </si>
  <si>
    <t>Poplatek za uložení na skládce (skládkovné) stavebního odpadu směsného kód odpadu 17 09 04</t>
  </si>
  <si>
    <t>864161488</t>
  </si>
  <si>
    <t>4,151-0,48-0,236</t>
  </si>
  <si>
    <t>13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</si>
  <si>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</si>
  <si>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</si>
  <si>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1002983489</t>
  </si>
  <si>
    <t>P</t>
  </si>
  <si>
    <t>Poznámka k položce:_x000D_
Dopravní náklady jsou zahrnuty v položkách přesunu, cena bude ouze za vytřídění a uložení</t>
  </si>
  <si>
    <t>998</t>
  </si>
  <si>
    <t>Přesun hmot</t>
  </si>
  <si>
    <t>14</t>
  </si>
  <si>
    <t>998018002</t>
  </si>
  <si>
    <t>Přesun hmot ruční pro budovy v do 12 m</t>
  </si>
  <si>
    <t>172526700</t>
  </si>
  <si>
    <t>PSV</t>
  </si>
  <si>
    <t>Práce a dodávky PSV</t>
  </si>
  <si>
    <t>712</t>
  </si>
  <si>
    <t>Povlakové krytiny</t>
  </si>
  <si>
    <t>712300841</t>
  </si>
  <si>
    <t>Odstranění povlakové krytiny střech do 10° odškrabáním mechu s urovnáním povrchu a očištěním</t>
  </si>
  <si>
    <t>16</t>
  </si>
  <si>
    <t>-1393980214</t>
  </si>
  <si>
    <t>18,3*13,05</t>
  </si>
  <si>
    <t>712911915</t>
  </si>
  <si>
    <t>Provedení údržby průniků povlakové krytiny vpustí, ventilací a komínů za studena asf tmelem</t>
  </si>
  <si>
    <t>1443669845</t>
  </si>
  <si>
    <t>17</t>
  </si>
  <si>
    <t>M</t>
  </si>
  <si>
    <t>11163262</t>
  </si>
  <si>
    <t>tmel asfaltový sanační pro max sklon do 10°</t>
  </si>
  <si>
    <t>32</t>
  </si>
  <si>
    <t>-1876624696</t>
  </si>
  <si>
    <t>3*0,00128 'Přepočtené koeficientem množství</t>
  </si>
  <si>
    <t>18</t>
  </si>
  <si>
    <t>712391171</t>
  </si>
  <si>
    <t>Provedení povlakové krytiny střech do 10° podkladní textilní vrstvy</t>
  </si>
  <si>
    <t>-181444947</t>
  </si>
  <si>
    <t>18,3*13,05+37,62+62,7*0,4</t>
  </si>
  <si>
    <t>19</t>
  </si>
  <si>
    <t>69311081</t>
  </si>
  <si>
    <t>geotextilie netkaná separační, ochranná, filtrační, drenážní PES 300g/m2</t>
  </si>
  <si>
    <t>940632301</t>
  </si>
  <si>
    <t>301,515*1,2 'Přepočtené koeficientem množství</t>
  </si>
  <si>
    <t>20</t>
  </si>
  <si>
    <t>712361701</t>
  </si>
  <si>
    <t>Provedení povlakové krytiny střech do 10° fólií položenou volně s přilepením spojů</t>
  </si>
  <si>
    <t>-1299893025</t>
  </si>
  <si>
    <t>28322000</t>
  </si>
  <si>
    <t>fólie hydroizolační střešní mPVC mechanicky kotvená tl 2,0mm šedá</t>
  </si>
  <si>
    <t>206258139</t>
  </si>
  <si>
    <t>238,815*1,15 'Přepočtené koeficientem množství</t>
  </si>
  <si>
    <t>22</t>
  </si>
  <si>
    <t>712861703</t>
  </si>
  <si>
    <t>Provedení povlakové krytiny vytažením na konstrukce fólií přilepenou v plné ploše</t>
  </si>
  <si>
    <t>-1482272451</t>
  </si>
  <si>
    <t>37,62 "svislé plochy atiky"</t>
  </si>
  <si>
    <t>62,7*0,4 "vodorovné zatažení pod atikový plech"</t>
  </si>
  <si>
    <t>1,8*0,3"ukončení bez atik"</t>
  </si>
  <si>
    <t>Součet</t>
  </si>
  <si>
    <t>23</t>
  </si>
  <si>
    <t>28322025</t>
  </si>
  <si>
    <t>fólie hydroizolační střešní mPVC nevyztužená určená na detaily tl 2,0mm</t>
  </si>
  <si>
    <t>-1904837156</t>
  </si>
  <si>
    <t>63,24*1,15 'Přepočtené koeficientem množství</t>
  </si>
  <si>
    <t>24</t>
  </si>
  <si>
    <t>712363103</t>
  </si>
  <si>
    <t>Provedení povlakové krytiny střech do 10° ukotvení fólie talířovou hmoždinkou do betonu nebo ŽB</t>
  </si>
  <si>
    <t>-530601456</t>
  </si>
  <si>
    <t>Poznámka k položce:_x000D_
dodatečné zajištění před účinky sání větru</t>
  </si>
  <si>
    <t>(2*15,7*1,8+2*9,45*1,3)*5"okrajový pás"</t>
  </si>
  <si>
    <t>(4*1,8*1,3)*8"rohy"</t>
  </si>
  <si>
    <t>(238,815-81,09-9,36)*3"středová oblast"</t>
  </si>
  <si>
    <t>25</t>
  </si>
  <si>
    <t>30908100</t>
  </si>
  <si>
    <t>šroub do betonu FBS-R-6,3x60</t>
  </si>
  <si>
    <t>100 kus</t>
  </si>
  <si>
    <t>-1530510598</t>
  </si>
  <si>
    <t>8,81333333333333*1,05 'Přepočtené koeficientem množství</t>
  </si>
  <si>
    <t>26</t>
  </si>
  <si>
    <t>31122001</t>
  </si>
  <si>
    <t>podložka talířová pro hydroizolace D 40mm</t>
  </si>
  <si>
    <t>857918904</t>
  </si>
  <si>
    <t>27</t>
  </si>
  <si>
    <t>712463111</t>
  </si>
  <si>
    <t>Provedení povlakové krytiny střech do 30° překrytí talířové hmoždinky pruhem nalepené fólie</t>
  </si>
  <si>
    <t>-1702886386</t>
  </si>
  <si>
    <t>28</t>
  </si>
  <si>
    <t>-1613730761</t>
  </si>
  <si>
    <t>925,425*0,01 'Přepočtené koeficientem množství</t>
  </si>
  <si>
    <t>29</t>
  </si>
  <si>
    <t>712363115</t>
  </si>
  <si>
    <t>Provedení povlakové krytiny střech do 10° zaizolování prostupů kruhového průřezu D do 300 mm</t>
  </si>
  <si>
    <t>-1726543671</t>
  </si>
  <si>
    <t>2"vpustě"</t>
  </si>
  <si>
    <t>7"odvětrávací komínky"</t>
  </si>
  <si>
    <t>30</t>
  </si>
  <si>
    <t>28342015</t>
  </si>
  <si>
    <t>manžeta těsnící pro prostupy hydroizolací z PVC uzavřená kruhová vnitřní průměr 200</t>
  </si>
  <si>
    <t>-1422605979</t>
  </si>
  <si>
    <t>31</t>
  </si>
  <si>
    <t>28342045</t>
  </si>
  <si>
    <t>Odvětrávací komínek s integrovaným límcem k hydroizolaci z PVC</t>
  </si>
  <si>
    <t>-1100482518</t>
  </si>
  <si>
    <t>712363121</t>
  </si>
  <si>
    <t>Provedení povlakové krytiny střech do 10° provedení rohů a koutů nalepením izolačních tvarovek</t>
  </si>
  <si>
    <t>803038325</t>
  </si>
  <si>
    <t>33</t>
  </si>
  <si>
    <t>28322070.1</t>
  </si>
  <si>
    <t>roh pro střešní fólie mPVC</t>
  </si>
  <si>
    <t>-1299618148</t>
  </si>
  <si>
    <t>34</t>
  </si>
  <si>
    <t>712363351</t>
  </si>
  <si>
    <t>Povlakové krytiny střech do 10° z tvarovaných poplastovaných lišt pásek rš 50 mm</t>
  </si>
  <si>
    <t>-2129418748</t>
  </si>
  <si>
    <t>2*18,3+2*13,05"atika ukončení"</t>
  </si>
  <si>
    <t>35</t>
  </si>
  <si>
    <t>712363352</t>
  </si>
  <si>
    <t>Povlakové krytiny střech do 10° z tvarovaných poplastovaných lišt délky 2 m koutová lišta vnitřní rš 100 mm</t>
  </si>
  <si>
    <t>375418821</t>
  </si>
  <si>
    <t>62,7"přechod na atiku"</t>
  </si>
  <si>
    <t>1,8"komín"</t>
  </si>
  <si>
    <t>36</t>
  </si>
  <si>
    <t>712363353</t>
  </si>
  <si>
    <t>Povlakové krytiny střech do 10° z tvarovaných poplastovaných lišt délky 2 m koutová lišta vnější rš 100 mm</t>
  </si>
  <si>
    <t>2101881006</t>
  </si>
  <si>
    <t>62,7"atika horní hrana"</t>
  </si>
  <si>
    <t>37</t>
  </si>
  <si>
    <t>712363354</t>
  </si>
  <si>
    <t>Povlakové krytiny střech do 10° z tvarovaných poplastovaných lišt délky 2 m stěnová lišta vyhnutá rš 70 mm</t>
  </si>
  <si>
    <t>457723565</t>
  </si>
  <si>
    <t>38</t>
  </si>
  <si>
    <t>998712202</t>
  </si>
  <si>
    <t>Přesun hmot procentní pro krytiny povlakové v objektech v do 12 m</t>
  </si>
  <si>
    <t>%</t>
  </si>
  <si>
    <t>-1997644614</t>
  </si>
  <si>
    <t>721</t>
  </si>
  <si>
    <t>Zdravotechnika - vnitřní kanalizace</t>
  </si>
  <si>
    <t>39</t>
  </si>
  <si>
    <t>721233112</t>
  </si>
  <si>
    <t>Střešní vtok polypropylen PP pro ploché střechy svislý odtok DN 110</t>
  </si>
  <si>
    <t>1529199433</t>
  </si>
  <si>
    <t>40</t>
  </si>
  <si>
    <t>721300912</t>
  </si>
  <si>
    <t>Pročištění odpadů svislých v jednom podlaží do DN 200</t>
  </si>
  <si>
    <t>-540323188</t>
  </si>
  <si>
    <t>41</t>
  </si>
  <si>
    <t>721300941</t>
  </si>
  <si>
    <t>Pročištění vpustí dvorních D 300</t>
  </si>
  <si>
    <t>129455851</t>
  </si>
  <si>
    <t>42</t>
  </si>
  <si>
    <t>998721202</t>
  </si>
  <si>
    <t>Přesun hmot procentní pro vnitřní kanalizace v objektech v do 12 m</t>
  </si>
  <si>
    <t>-1679063245</t>
  </si>
  <si>
    <t>741</t>
  </si>
  <si>
    <t>Elektroinstalace - silnoproud</t>
  </si>
  <si>
    <t>43</t>
  </si>
  <si>
    <t>210280211</t>
  </si>
  <si>
    <t>Revize hromosvodného vedení - střešní část daného SO včetně vyhotovení průkazu způsobilosti UTZ</t>
  </si>
  <si>
    <t>64</t>
  </si>
  <si>
    <t>703318097</t>
  </si>
  <si>
    <t>44</t>
  </si>
  <si>
    <t>210280211PD</t>
  </si>
  <si>
    <t>Projekt hromosvodného vedení - střešní část daného SO</t>
  </si>
  <si>
    <t>-1677555684</t>
  </si>
  <si>
    <t>45</t>
  </si>
  <si>
    <t>741420001</t>
  </si>
  <si>
    <t>Dodávka a montáž hromosvodu vč. kontroly a úpravy uzemnění, jímacích tyčí, naspojkování, plastových podložek a ostatního materiálu</t>
  </si>
  <si>
    <t>-356752095</t>
  </si>
  <si>
    <t>46</t>
  </si>
  <si>
    <t>741421831</t>
  </si>
  <si>
    <t>Demontáž hromosvodného vedení bez zachování funkčnosti svodových drátů nebo lan na šikmé střeše, průměru do 8 mm</t>
  </si>
  <si>
    <t>479066477</t>
  </si>
  <si>
    <t>47</t>
  </si>
  <si>
    <t>998741202</t>
  </si>
  <si>
    <t>Přesun hmot procentní pro silnoproud v objektech v do 12 m</t>
  </si>
  <si>
    <t>-1330719564</t>
  </si>
  <si>
    <t>764</t>
  </si>
  <si>
    <t>Konstrukce klempířské</t>
  </si>
  <si>
    <t>48</t>
  </si>
  <si>
    <t>764002841</t>
  </si>
  <si>
    <t>Demontáž oplechování horních ploch zdí a nadezdívek do suti</t>
  </si>
  <si>
    <t>-1779735783</t>
  </si>
  <si>
    <t>49</t>
  </si>
  <si>
    <t>764214606</t>
  </si>
  <si>
    <t>Oplechování horních ploch a atik bez rohů z Pz s povrch úpravou mechanicky kotvené rš 500 mm</t>
  </si>
  <si>
    <t>567584334</t>
  </si>
  <si>
    <t>Poznámka k položce:_x000D_
RAL 7016 anthracit (břidlicově šedá)</t>
  </si>
  <si>
    <t>50</t>
  </si>
  <si>
    <t>764215646</t>
  </si>
  <si>
    <t>Příplatek za zvýšenou pracnost při oplechování rohů nadezdívek(atik)z Pz s povrch úprav rš přes 400 mm</t>
  </si>
  <si>
    <t>-1644775241</t>
  </si>
  <si>
    <t>51</t>
  </si>
  <si>
    <t>764002871</t>
  </si>
  <si>
    <t>Demontáž lemování zdí do suti</t>
  </si>
  <si>
    <t>2051765170</t>
  </si>
  <si>
    <t>52</t>
  </si>
  <si>
    <t>764002881</t>
  </si>
  <si>
    <t>Demontáž lemování střešních prostupů do suti</t>
  </si>
  <si>
    <t>-194673537</t>
  </si>
  <si>
    <t>1,8*0,3</t>
  </si>
  <si>
    <t>53</t>
  </si>
  <si>
    <t>764003801</t>
  </si>
  <si>
    <t>Demontáž lemování trub, konzol, držáků, ventilačních nástavců a jiných kusových prvků do suti</t>
  </si>
  <si>
    <t>-687364017</t>
  </si>
  <si>
    <t>54</t>
  </si>
  <si>
    <t>998764202</t>
  </si>
  <si>
    <t>Přesun hmot procentní pro konstrukce klempířské v objektech v do 12 m</t>
  </si>
  <si>
    <t>1670739147</t>
  </si>
  <si>
    <t>783</t>
  </si>
  <si>
    <t>Dokončovací práce - nátěry</t>
  </si>
  <si>
    <t>55</t>
  </si>
  <si>
    <t>783417103</t>
  </si>
  <si>
    <t>Krycí jednonásobný syntetický samozákladující nátěr klempířských konstrukcí</t>
  </si>
  <si>
    <t>-1892353799</t>
  </si>
  <si>
    <t>001.2 - Oprava střechy kotelna</t>
  </si>
  <si>
    <t xml:space="preserve">    767 - Konstrukce zámečnické</t>
  </si>
  <si>
    <t>1154558585</t>
  </si>
  <si>
    <t>3*0,8*2"předpoklad opravy vrchní části"</t>
  </si>
  <si>
    <t>Zabezpečení komínových těles po odbourání nadstřešní části vč. zajištění komínových vložek</t>
  </si>
  <si>
    <t>1737233411</t>
  </si>
  <si>
    <t>622121101</t>
  </si>
  <si>
    <t>Zatření spár cementovou maltou vnějších stěn z cihel</t>
  </si>
  <si>
    <t>-199215229</t>
  </si>
  <si>
    <t>(2*3+2*0,8)*5"komín"</t>
  </si>
  <si>
    <t>622131101</t>
  </si>
  <si>
    <t>Cementový postřik vnějších stěn nanášený celoplošně ručně</t>
  </si>
  <si>
    <t>-1624639673</t>
  </si>
  <si>
    <t>622131121</t>
  </si>
  <si>
    <t>Penetrace akrylát-silikon vnějších stěn nanášená ručně</t>
  </si>
  <si>
    <t>-2087631262</t>
  </si>
  <si>
    <t>622135001</t>
  </si>
  <si>
    <t>Vyrovnání podkladu vnějších stěn maltou vápenocementovou tl do 10 mm</t>
  </si>
  <si>
    <t>1286450533</t>
  </si>
  <si>
    <t>622142001</t>
  </si>
  <si>
    <t>Potažení vnějších stěn sklovláknitým pletivem vtlačeným do tenkovrstvé hmoty</t>
  </si>
  <si>
    <t>1900358769</t>
  </si>
  <si>
    <t>622321121</t>
  </si>
  <si>
    <t>Vápenocementová omítka hladká jednovrstvá vnějších stěn nanášená ručně</t>
  </si>
  <si>
    <t>99402193</t>
  </si>
  <si>
    <t>622541011</t>
  </si>
  <si>
    <t>Omítka tenkovrstvá silikonsilikátová vnějších ploch  hydrofobní, se samočistícím účinkem probarvená, včetně penetrace podkladu zrnitá, tloušťky 1,5 mm stěn</t>
  </si>
  <si>
    <t>1127728466</t>
  </si>
  <si>
    <t>622143003</t>
  </si>
  <si>
    <t>Montáž omítkových plastových nebo pozinkovaných rohových profilů s tkaninou</t>
  </si>
  <si>
    <t>-1919573614</t>
  </si>
  <si>
    <t>4*5</t>
  </si>
  <si>
    <t>55343025</t>
  </si>
  <si>
    <t>profil rohový Pz+PVC pro vnější omítky tl 7mm</t>
  </si>
  <si>
    <t>-497728831</t>
  </si>
  <si>
    <t>20*1,05 'Přepočtené koeficientem množství</t>
  </si>
  <si>
    <t>(2*13+2*13,1)*0,3"svislé plochy atiky"</t>
  </si>
  <si>
    <t>2*13+13,1"horní plocha atiky"</t>
  </si>
  <si>
    <t>1091240962</t>
  </si>
  <si>
    <t>-357767271</t>
  </si>
  <si>
    <t>3,1*0,9</t>
  </si>
  <si>
    <t>978036191</t>
  </si>
  <si>
    <t>Otlučení (osekání) cementových omítek vnějších ploch v rozsahu do 100 %</t>
  </si>
  <si>
    <t>197932597</t>
  </si>
  <si>
    <t>12,558*19 'Přepočtené koeficientem množství</t>
  </si>
  <si>
    <t>1716884519</t>
  </si>
  <si>
    <t>7,651+0,491</t>
  </si>
  <si>
    <t>12,558-8,142-0,547</t>
  </si>
  <si>
    <t>0,192+0,355</t>
  </si>
  <si>
    <t>13*13,1</t>
  </si>
  <si>
    <t>4*0,00128 'Přepočtené koeficientem množství</t>
  </si>
  <si>
    <t>13*13,1+15,66+39,1*0,4+7,6*0,3</t>
  </si>
  <si>
    <t>203,88*1,2 'Přepočtené koeficientem množství</t>
  </si>
  <si>
    <t>170,3*1,15 'Přepočtené koeficientem množství</t>
  </si>
  <si>
    <t>15,66 "svislé plochy atiky"</t>
  </si>
  <si>
    <t>39,1*0,4 "vodorovné zatažení pod atikový plech"</t>
  </si>
  <si>
    <t>13,1*0,3"ukončení bez atik"</t>
  </si>
  <si>
    <t>7,6*0,3"komín"</t>
  </si>
  <si>
    <t>(2*10,48*1,3+2*10,4*1,31)*5"okrajový pás"</t>
  </si>
  <si>
    <t>(4*1,3*1,31)*8"rohy"</t>
  </si>
  <si>
    <t>(170,3-54,496-6,812)*3"středová oblast"</t>
  </si>
  <si>
    <t>6,22857142857143*1,05 'Přepočtené koeficientem množství</t>
  </si>
  <si>
    <t>653,952*0,01 'Přepočtené koeficientem množství</t>
  </si>
  <si>
    <t>4"vpustě,odvětrání"</t>
  </si>
  <si>
    <t>6"odvětrávací komínky"</t>
  </si>
  <si>
    <t>2*13+13,1"atika ukončení"</t>
  </si>
  <si>
    <t>2*13+2*13,1"přechod na atiku"</t>
  </si>
  <si>
    <t>7,6"komín"</t>
  </si>
  <si>
    <t>39,1"atika horní hrana"</t>
  </si>
  <si>
    <t>13"stěna bez atiky"</t>
  </si>
  <si>
    <t>56</t>
  </si>
  <si>
    <t>57</t>
  </si>
  <si>
    <t>58</t>
  </si>
  <si>
    <t>2*13+13,1</t>
  </si>
  <si>
    <t>59</t>
  </si>
  <si>
    <t>60</t>
  </si>
  <si>
    <t>61</t>
  </si>
  <si>
    <t>2*13+2*13,1</t>
  </si>
  <si>
    <t>62</t>
  </si>
  <si>
    <t>7,6*0,5</t>
  </si>
  <si>
    <t>63</t>
  </si>
  <si>
    <t>767</t>
  </si>
  <si>
    <t>Konstrukce zámečnické</t>
  </si>
  <si>
    <t>65</t>
  </si>
  <si>
    <t>767832801</t>
  </si>
  <si>
    <t>Demontáž venkovních požárních žebříků se ochranným košem</t>
  </si>
  <si>
    <t>-2103305796</t>
  </si>
  <si>
    <t>66</t>
  </si>
  <si>
    <t>767832102</t>
  </si>
  <si>
    <t>Montáž venkovních žebříků (komín) včetně ukotvení do konstrukce střechy a komínu</t>
  </si>
  <si>
    <t>-1239981229</t>
  </si>
  <si>
    <t>67</t>
  </si>
  <si>
    <t>44983000</t>
  </si>
  <si>
    <t>žebřík venkovní bez suchovodu v provedení žárový Zn</t>
  </si>
  <si>
    <t>885389742</t>
  </si>
  <si>
    <t>68</t>
  </si>
  <si>
    <t>767851803</t>
  </si>
  <si>
    <t>Demontáž komínových lávek - celé komínové lávky</t>
  </si>
  <si>
    <t>-1867708947</t>
  </si>
  <si>
    <t>69</t>
  </si>
  <si>
    <t>767851104</t>
  </si>
  <si>
    <t>Montáž lávek komínových - kompletní celé lávky</t>
  </si>
  <si>
    <t>-143690171</t>
  </si>
  <si>
    <t>70</t>
  </si>
  <si>
    <t>62866423R</t>
  </si>
  <si>
    <t>komínová lávka kompletní vč. povrchové úpravy v provedení žárový Zn a zábradlí</t>
  </si>
  <si>
    <t>1649848865</t>
  </si>
  <si>
    <t>Poznámka k položce:_x000D_
Systémová komínová lávka k taškovým tabulím</t>
  </si>
  <si>
    <t>71</t>
  </si>
  <si>
    <t>998767201</t>
  </si>
  <si>
    <t>Přesun hmot procentní pro zámečnické konstrukce v objektech v do 6 m</t>
  </si>
  <si>
    <t>-1384426683</t>
  </si>
  <si>
    <t>72</t>
  </si>
  <si>
    <t>001.3 - Oprava střechy OTV</t>
  </si>
  <si>
    <t xml:space="preserve">    713 - Izolace tepelné</t>
  </si>
  <si>
    <t xml:space="preserve">    762 - Konstrukce tesařské</t>
  </si>
  <si>
    <t xml:space="preserve">    765 - Krytina skládaná</t>
  </si>
  <si>
    <t>Zabezpečení komínových těles po odbourání v podstřešní části včetně zajištění komínových vložek</t>
  </si>
  <si>
    <t>475479981</t>
  </si>
  <si>
    <t>780882553</t>
  </si>
  <si>
    <t>Poznámka k položce:_x000D_
komíny budou přezděny do úrovně min. 1m pod střešní krytinu dle situace na místě</t>
  </si>
  <si>
    <t>0,6*1,2*1,8"komín u kotelny"</t>
  </si>
  <si>
    <t>0,9*1,2*4,5"komín kovárna"</t>
  </si>
  <si>
    <t>317351415.K</t>
  </si>
  <si>
    <t>Ztracené bednění překladů z keramických U-profilů KMB Věncovka 300 pro zdivo tl 300 mm - ztužující věnec včetně ukotvení</t>
  </si>
  <si>
    <t>-1962869287</t>
  </si>
  <si>
    <t>2*13+2*37</t>
  </si>
  <si>
    <t>317361221</t>
  </si>
  <si>
    <t>Výztuž překladů a říms z betonářské oceli 10 216</t>
  </si>
  <si>
    <t>-111449917</t>
  </si>
  <si>
    <t>312271219</t>
  </si>
  <si>
    <t>Příplatek ke zdivu výplňovému TSZ za zálivku výztuže v dutinách překladových tvárnic betonem</t>
  </si>
  <si>
    <t>-1261128322</t>
  </si>
  <si>
    <t>311113154</t>
  </si>
  <si>
    <t>Nosná zeď tl do 300 mm z hladkých tvárnic ztraceného bednění včetně výplně z betonu tř. C 25/30, výztuže a propojení s novým věncem</t>
  </si>
  <si>
    <t>-378734740</t>
  </si>
  <si>
    <t>(2*13+37)*0,5+37*0,3</t>
  </si>
  <si>
    <t>Vyrovnání podkladu vnějších stěn maltou cementovou tl do 10 mm</t>
  </si>
  <si>
    <t>42,6+100*0,24"svislé plochy nové atiky vč. ztužujícího věnce"</t>
  </si>
  <si>
    <t>Vyrovnávací vrstva pod klempířské prvky z MC (horní část atiky)</t>
  </si>
  <si>
    <t>644941111</t>
  </si>
  <si>
    <t>Osazování ventilačních mřížek velikosti do 150 x 200 mm</t>
  </si>
  <si>
    <t>-660972348</t>
  </si>
  <si>
    <t>55341431</t>
  </si>
  <si>
    <t>mřížka větrací nerezová kruhová se síťovinou 100mm</t>
  </si>
  <si>
    <t>-881141712</t>
  </si>
  <si>
    <t>OSM.770320</t>
  </si>
  <si>
    <t>PPKGEM trouba DN110x3,4/ 500 SN10</t>
  </si>
  <si>
    <t>-622060722</t>
  </si>
  <si>
    <t>D+M doplňků střechy vč. povrchové úpravy - konzole, antény, průchodky, držáky, stříšky komínů aj.</t>
  </si>
  <si>
    <t>1697707595</t>
  </si>
  <si>
    <t>977151118</t>
  </si>
  <si>
    <t>Jádrové vrty diamantovými korunkami do D 100 mm do stavebních materiálů</t>
  </si>
  <si>
    <t>731082717</t>
  </si>
  <si>
    <t>46*0,3</t>
  </si>
  <si>
    <t>38,38*19 'Přepočtené koeficientem množství</t>
  </si>
  <si>
    <t>38,38-10,24-4,81-14,43-3,988</t>
  </si>
  <si>
    <t>-1447661516</t>
  </si>
  <si>
    <t>997013645</t>
  </si>
  <si>
    <t>Poplatek za uložení na skládce (skládkovné) odpadu asfaltového bez dehtu kód odpadu 17 03 02</t>
  </si>
  <si>
    <t>-751234075</t>
  </si>
  <si>
    <t>997013811</t>
  </si>
  <si>
    <t>Poplatek za uložení na skládce (skládkovné) stavebního odpadu dřevěného kód odpadu 17 02 01</t>
  </si>
  <si>
    <t>1372223934</t>
  </si>
  <si>
    <t>0,379+3,609</t>
  </si>
  <si>
    <t>998018001</t>
  </si>
  <si>
    <t>Přesun hmot ruční pro budovy v do 6 m</t>
  </si>
  <si>
    <t>542960767</t>
  </si>
  <si>
    <t>712300831</t>
  </si>
  <si>
    <t>Odstranění povlakové krytiny střech do 10° jednovrstvé - podklad pod nosným roštem trapézových plechů</t>
  </si>
  <si>
    <t>-427297922</t>
  </si>
  <si>
    <t>37*13</t>
  </si>
  <si>
    <t>712300843</t>
  </si>
  <si>
    <t>Odstranění povlakové krytiny střech do 10° od zbytkového asfaltového pásu odsekáním</t>
  </si>
  <si>
    <t>-347438101</t>
  </si>
  <si>
    <t>712311101</t>
  </si>
  <si>
    <t>Provedení povlakové krytiny střech do 10° za studena lakem penetračním nebo asfaltovým</t>
  </si>
  <si>
    <t>-1935152994</t>
  </si>
  <si>
    <t>11163150</t>
  </si>
  <si>
    <t>lak penetrační asfaltový</t>
  </si>
  <si>
    <t>283277938</t>
  </si>
  <si>
    <t>481*0,0003 'Přepočtené koeficientem množství</t>
  </si>
  <si>
    <t>712341559</t>
  </si>
  <si>
    <t>Provedení povlakové krytiny střech do 10° pásy NAIP přitavením v plné ploše</t>
  </si>
  <si>
    <t>-388796230</t>
  </si>
  <si>
    <t>62832001</t>
  </si>
  <si>
    <t>pás asfaltový natavitelný oxidovaný tl 3,5mm typu V60 S35 s vložkou ze skleněné rohože, s jemnozrnným minerálním posypem</t>
  </si>
  <si>
    <t>-1409520168</t>
  </si>
  <si>
    <t>481*1,15 'Přepočtené koeficientem množství</t>
  </si>
  <si>
    <t>37*13+(2*13+37)*0,8+4,2*0,3+3,6*0,3</t>
  </si>
  <si>
    <t>533,74*1,2 'Přepočtené koeficientem množství</t>
  </si>
  <si>
    <t>(2*13+37)*0,5 "svislé plochy atiky"</t>
  </si>
  <si>
    <t>(2*13+37)*0,3 "vodorovné zatažení pod atikový plech"</t>
  </si>
  <si>
    <t>4,2*0,3+3,6*0,3"komíny"</t>
  </si>
  <si>
    <t>712363104</t>
  </si>
  <si>
    <t>Provedení povlakové krytiny střech do 10° ukotvení fólie talířovou hmoždinkou do dřevěné konstrukce</t>
  </si>
  <si>
    <t>62342579</t>
  </si>
  <si>
    <t>(2*34,4*3,7+2*5,6*1,3)*5"okrajový pás"</t>
  </si>
  <si>
    <t>(4*3,7*1,3)*8"rohy"</t>
  </si>
  <si>
    <t>(481-269,12-19,24)*3"středová oblast"</t>
  </si>
  <si>
    <t>30909210</t>
  </si>
  <si>
    <t>šroub do plechu, dřeva a ocelových konstrukcí s těsnící podložkou 6,3x60mm</t>
  </si>
  <si>
    <t>1712766499</t>
  </si>
  <si>
    <t>19,7904761904762*1,05 'Přepočtené koeficientem množství</t>
  </si>
  <si>
    <t>2077,44*0,01 'Přepočtené koeficientem množství</t>
  </si>
  <si>
    <t>2"odvětrání aj"</t>
  </si>
  <si>
    <t>15"odvětrávací komínky pod fólii"</t>
  </si>
  <si>
    <t>2*13+37"atika ukončení"</t>
  </si>
  <si>
    <t>2*13+37"přechod na atiku"</t>
  </si>
  <si>
    <t>4,2+3,6"komíny"</t>
  </si>
  <si>
    <t>712363357</t>
  </si>
  <si>
    <t>Povlakové krytiny střech do 10° z tvarovaných poplastovaných lišt délky 2 m okapnice široká rš 250 mm</t>
  </si>
  <si>
    <t>1425286296</t>
  </si>
  <si>
    <t>712363359</t>
  </si>
  <si>
    <t>Povlakové krytiny střech do 10° z tvarovaných poplastovaných lišt délky 2 m závětrná lišta rš 300 mm</t>
  </si>
  <si>
    <t>-865898187</t>
  </si>
  <si>
    <t>998712201</t>
  </si>
  <si>
    <t>Přesun hmot procentní pro krytiny povlakové v objektech v do 6 m</t>
  </si>
  <si>
    <t>443214882</t>
  </si>
  <si>
    <t>713</t>
  </si>
  <si>
    <t>Izolace tepelné</t>
  </si>
  <si>
    <t>713141131</t>
  </si>
  <si>
    <t>Montáž izolace tepelné střech plochých lepené za studena plně 1 vrstva rohoží, pásů, dílců, desek</t>
  </si>
  <si>
    <t>-196801472</t>
  </si>
  <si>
    <t>2*37*13"2vrstvy TI"</t>
  </si>
  <si>
    <t>63150864</t>
  </si>
  <si>
    <t>pás tepelně izolační minerální λ=0,039 tl 100mm</t>
  </si>
  <si>
    <t>-56464210</t>
  </si>
  <si>
    <t>962*1,02 'Přepočtené koeficientem množství</t>
  </si>
  <si>
    <t>713151141</t>
  </si>
  <si>
    <t>Montáž izolace tepelné střech šikmých parotěsné reflexní tl do 5 mm</t>
  </si>
  <si>
    <t>1954060813</t>
  </si>
  <si>
    <t>28329217</t>
  </si>
  <si>
    <t>fólie podkladní pro doplňkovou hydroizolační vrstvu pod krytinu či do třípláštových větraných střech 150g/m2</t>
  </si>
  <si>
    <t>-126726116</t>
  </si>
  <si>
    <t>713191321</t>
  </si>
  <si>
    <t>Montáž izolace tepelné střech plochých osazení odvětrávacích komínků - odvětrání mezistřešního prostoru TI</t>
  </si>
  <si>
    <t>312864137</t>
  </si>
  <si>
    <t>28342053</t>
  </si>
  <si>
    <t>komínek střešní odvětrávací s integrovanou manžetou z PVC DN 100</t>
  </si>
  <si>
    <t>1663240282</t>
  </si>
  <si>
    <t>998713201</t>
  </si>
  <si>
    <t>Přesun hmot procentní pro izolace tepelné v objektech v do 6 m</t>
  </si>
  <si>
    <t>-57109717</t>
  </si>
  <si>
    <t>742420021</t>
  </si>
  <si>
    <t>Montáž společné televizní antény antenního stožáru včetně upevňovacího materiálu</t>
  </si>
  <si>
    <t>128769521</t>
  </si>
  <si>
    <t>31674068R</t>
  </si>
  <si>
    <t>stožár anténní Pz v 3m</t>
  </si>
  <si>
    <t>369163612</t>
  </si>
  <si>
    <t>74242002R</t>
  </si>
  <si>
    <t>Přemístění a dopojení všech stávajících funkčních antén, parabol a ostatních konstrukcí na nový centrální anténní stožár</t>
  </si>
  <si>
    <t>-1674106839</t>
  </si>
  <si>
    <t>762</t>
  </si>
  <si>
    <t>Konstrukce tesařské</t>
  </si>
  <si>
    <t>762522812R</t>
  </si>
  <si>
    <t>Demontáž nosné konstrukce trapézových plechů včetně spádových trámů a roštu</t>
  </si>
  <si>
    <t>1055474024</t>
  </si>
  <si>
    <t>76252611R</t>
  </si>
  <si>
    <t>Montáž podkladové konstrukce bednění včetně nosných a spádových trámů, roštu a ukotvení k objektu</t>
  </si>
  <si>
    <t>-986444155</t>
  </si>
  <si>
    <t>73</t>
  </si>
  <si>
    <t>6051213R</t>
  </si>
  <si>
    <t>nosná konstrukce bednění včetně nosných a spádových trámů, roštu a ostatních konstrukcí - kompletní dodávka včetně impregnace proti dřevokaznému hmyzu, houbám a plísním</t>
  </si>
  <si>
    <t>-230265538</t>
  </si>
  <si>
    <t>74</t>
  </si>
  <si>
    <t>762342441</t>
  </si>
  <si>
    <t>Montáž lišt trojúhelníkových nebo kontralatí na střechách sklonu do 60°</t>
  </si>
  <si>
    <t>-1850682864</t>
  </si>
  <si>
    <t>46*13</t>
  </si>
  <si>
    <t>75</t>
  </si>
  <si>
    <t>60514114</t>
  </si>
  <si>
    <t>řezivo jehličnaté lať impregnovaná dl 4 m</t>
  </si>
  <si>
    <t>1752816673</t>
  </si>
  <si>
    <t>598*0,04*0,06</t>
  </si>
  <si>
    <t>1,435*1,1 'Přepočtené koeficientem množství</t>
  </si>
  <si>
    <t>76</t>
  </si>
  <si>
    <t>762341043</t>
  </si>
  <si>
    <t>Bednění střech rovných z desek OSB tl 15 mm na pero a drážku šroubovaných na rošt</t>
  </si>
  <si>
    <t>619642250</t>
  </si>
  <si>
    <t>481*2"křížem pokládané 2 vrstvy"</t>
  </si>
  <si>
    <t>77</t>
  </si>
  <si>
    <t>762395000</t>
  </si>
  <si>
    <t>Spojovací prostředky krovů, bednění, laťování, nadstřešních konstrukcí</t>
  </si>
  <si>
    <t>-132324118</t>
  </si>
  <si>
    <t>68,1096+1,579+14,43</t>
  </si>
  <si>
    <t>78</t>
  </si>
  <si>
    <t>998762201</t>
  </si>
  <si>
    <t>Přesun hmot procentní pro kce tesařské v objektech v do 6 m</t>
  </si>
  <si>
    <t>1879605690</t>
  </si>
  <si>
    <t>79</t>
  </si>
  <si>
    <t>764002801</t>
  </si>
  <si>
    <t>Demontáž závětrné lišty do suti</t>
  </si>
  <si>
    <t>784830948</t>
  </si>
  <si>
    <t>80</t>
  </si>
  <si>
    <t>2*13+37</t>
  </si>
  <si>
    <t>81</t>
  </si>
  <si>
    <t>82</t>
  </si>
  <si>
    <t>83</t>
  </si>
  <si>
    <t>84</t>
  </si>
  <si>
    <t>85</t>
  </si>
  <si>
    <t>86</t>
  </si>
  <si>
    <t>764004801</t>
  </si>
  <si>
    <t>Demontáž podokapního žlabu do suti</t>
  </si>
  <si>
    <t>-253031661</t>
  </si>
  <si>
    <t>87</t>
  </si>
  <si>
    <t>764511602</t>
  </si>
  <si>
    <t>Žlab podokapní půlkruhový z Pz s povrchovou úpravou rš 330 mm</t>
  </si>
  <si>
    <t>1601577468</t>
  </si>
  <si>
    <t>88</t>
  </si>
  <si>
    <t>764511622</t>
  </si>
  <si>
    <t>Roh nebo kout půlkruhového podokapního žlabu z Pz s povrchovou úpravou rš 330 mm</t>
  </si>
  <si>
    <t>-2101862117</t>
  </si>
  <si>
    <t>89</t>
  </si>
  <si>
    <t>764511642</t>
  </si>
  <si>
    <t>Kotlík oválný (trychtýřový) pro podokapní žlaby z Pz s povrchovou úpravou 330/100 mm</t>
  </si>
  <si>
    <t>1049203122</t>
  </si>
  <si>
    <t>90</t>
  </si>
  <si>
    <t>998764201</t>
  </si>
  <si>
    <t>Přesun hmot procentní pro konstrukce klempířské v objektech v do 6 m</t>
  </si>
  <si>
    <t>1610930466</t>
  </si>
  <si>
    <t>765</t>
  </si>
  <si>
    <t>Krytina skládaná</t>
  </si>
  <si>
    <t>91</t>
  </si>
  <si>
    <t>765121202</t>
  </si>
  <si>
    <t>Montáž okapní větrací mřížka</t>
  </si>
  <si>
    <t>-477575766</t>
  </si>
  <si>
    <t>92</t>
  </si>
  <si>
    <t>59244033</t>
  </si>
  <si>
    <t>mřížka větrací střešní krytiny</t>
  </si>
  <si>
    <t>1785584708</t>
  </si>
  <si>
    <t>93</t>
  </si>
  <si>
    <t>998765201</t>
  </si>
  <si>
    <t>Přesun hmot procentní pro krytiny skládané v objektech v do 6 m</t>
  </si>
  <si>
    <t>-1688791807</t>
  </si>
  <si>
    <t>94</t>
  </si>
  <si>
    <t>767392802</t>
  </si>
  <si>
    <t>Demontáž krytin střech z plechů šroubovaných do suti</t>
  </si>
  <si>
    <t>-969160240</t>
  </si>
  <si>
    <t>95</t>
  </si>
  <si>
    <t>1029044791</t>
  </si>
  <si>
    <t>96</t>
  </si>
  <si>
    <t>193847956</t>
  </si>
  <si>
    <t>97</t>
  </si>
  <si>
    <t>-421099979</t>
  </si>
  <si>
    <t>98</t>
  </si>
  <si>
    <t>-1649989396</t>
  </si>
  <si>
    <t>99</t>
  </si>
  <si>
    <t>1369341503</t>
  </si>
  <si>
    <t>100</t>
  </si>
  <si>
    <t>-1672574164</t>
  </si>
  <si>
    <t>101</t>
  </si>
  <si>
    <t>1028371845</t>
  </si>
  <si>
    <t>102</t>
  </si>
  <si>
    <t>002 - Oprava vnějšího pláště</t>
  </si>
  <si>
    <t>002.1 - Vnější plášť ED ŘAS</t>
  </si>
  <si>
    <t xml:space="preserve">    8 - Trubní vedení</t>
  </si>
  <si>
    <t xml:space="preserve">    9 -  Ostatní konstrukce a práce-bourání</t>
  </si>
  <si>
    <t xml:space="preserve">    741.1 - Elektroinstalace - silnoproud - hromosvod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</si>
  <si>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</si>
  <si>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</si>
  <si>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</si>
  <si>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</si>
  <si>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</si>
  <si>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 Dokončovací práce</t>
  </si>
  <si>
    <t xml:space="preserve">    786 - Dokončovací práce - čalounické úpravy</t>
  </si>
  <si>
    <t>310279842</t>
  </si>
  <si>
    <t>Zazdívka otvorů pl do 4 m2 ve zdivu nadzákladovém z nepálených tvárnic tl do 300 mm</t>
  </si>
  <si>
    <t>-1014959950</t>
  </si>
  <si>
    <t>0,9*2,4*0,4"zazdívka dveří na balkon"</t>
  </si>
  <si>
    <t>1,2*0,6*0,4"zazdívka větrací okno pro větrací mřížku"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</si>
  <si>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</si>
  <si>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</si>
  <si>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-1571079774</t>
  </si>
  <si>
    <t>Poznámka k položce:_x000D_
Pozor - změna typu oken, nutno přizpůsobit otvor pro nová zdvojená okna dle situace po vybourání původních dvojitých špaletových či zámeckých oken!</t>
  </si>
  <si>
    <t>629991011</t>
  </si>
  <si>
    <t>Zakrytí výplní otvorů a svislých ploch fólií přilepenou lepící páskou</t>
  </si>
  <si>
    <t>-336812485</t>
  </si>
  <si>
    <t>51,33+4,95+0,72"okna"</t>
  </si>
  <si>
    <t>1,6*2+0,9*2+1,6*2,2"dveře"</t>
  </si>
  <si>
    <t>629995101</t>
  </si>
  <si>
    <t>Očištění vnějších ploch omytím tlakovou vodou</t>
  </si>
  <si>
    <t>1498306300</t>
  </si>
  <si>
    <t>2*18,3*9,5+13,1*9,5+13,1*5"fasáda vč. soklu"</t>
  </si>
  <si>
    <t>5,2"podhledy nad vstupy"</t>
  </si>
  <si>
    <t>621131121</t>
  </si>
  <si>
    <t>Penetrační disperzní nátěr vnějších podhledů nanášený ručně</t>
  </si>
  <si>
    <t>1786038345</t>
  </si>
  <si>
    <t>621135001</t>
  </si>
  <si>
    <t>Vyrovnání podkladu vnějších podhledů maltou vápenocementovou tl do 10 mm</t>
  </si>
  <si>
    <t>-1697458743</t>
  </si>
  <si>
    <t>621325109</t>
  </si>
  <si>
    <t>Oprava vnější vápenocementové hladké omítky složitosti 1 podhledů v rozsahu do 100%</t>
  </si>
  <si>
    <t>-127913903</t>
  </si>
  <si>
    <t>621142001</t>
  </si>
  <si>
    <t>Potažení vnějších podhledů sklovláknitým pletivem vtlačeným do tenkovrstvé hmoty</t>
  </si>
  <si>
    <t>-1991976887</t>
  </si>
  <si>
    <t>621541011</t>
  </si>
  <si>
    <t>Tenkovrstvá silikonsilikátová zrnitá omítka tl. 1,5 mm včetně penetrace vnějších podhledů</t>
  </si>
  <si>
    <t>-732955514</t>
  </si>
  <si>
    <t>-288635273</t>
  </si>
  <si>
    <t>542,85-5,2</t>
  </si>
  <si>
    <t>-24,85"odpočet soklu"</t>
  </si>
  <si>
    <t>-1480110810</t>
  </si>
  <si>
    <t>622325108</t>
  </si>
  <si>
    <t>Oprava vnější vápenocementové hladké omítky složitosti 1 stěn v rozsahu do 80%</t>
  </si>
  <si>
    <t>-1551598588</t>
  </si>
  <si>
    <t>1293183869</t>
  </si>
  <si>
    <t>Tenkovrstvá silikonsilikátová zrnitá probarvená omítka tl. 1,5 mm včetně penetrace vnějších stěn</t>
  </si>
  <si>
    <t>1943552338</t>
  </si>
  <si>
    <t>Poznámka k položce:_x000D_
předpoklad RAL 7035 světle šedá</t>
  </si>
  <si>
    <t>629999031R</t>
  </si>
  <si>
    <t>Příplatek za použití omítkových plastových nebo pozinkovaných profilů s tkaninou</t>
  </si>
  <si>
    <t>-1295330212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</si>
  <si>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</si>
  <si>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98531111R</t>
  </si>
  <si>
    <t>Reprofilace soklu cementovými sanačními maltami vč. ošetření podkladu vyztužení a ukotvení, doplnění po odbourání stávajícího - příprava pro obklad</t>
  </si>
  <si>
    <t>831097855</t>
  </si>
  <si>
    <t>(2*18,3+13,1)*0,5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</si>
  <si>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</si>
  <si>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</si>
  <si>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soubor</t>
  </si>
  <si>
    <t>-879473290</t>
  </si>
  <si>
    <t>Vyrovnávací vrstva pod klempířské prvky z MC š do 300 mm kompletní příprava pro osazení nových klempířských prvků (dobetonování parapetů aj.)</t>
  </si>
  <si>
    <t>266756108</t>
  </si>
  <si>
    <t>-916343513</t>
  </si>
  <si>
    <t>55341427</t>
  </si>
  <si>
    <t>mřížka větrací nerezová se síťovinou rozměr dle stávající</t>
  </si>
  <si>
    <t>-1206050716</t>
  </si>
  <si>
    <t>55341428</t>
  </si>
  <si>
    <t>mřížka větrací nerezová kruhová se síťovinou 150mm</t>
  </si>
  <si>
    <t>-1085082163</t>
  </si>
  <si>
    <t>Trubní vedení</t>
  </si>
  <si>
    <t>721242805</t>
  </si>
  <si>
    <t>Demontáž lapače střešních splavenin do DN 150</t>
  </si>
  <si>
    <t>-219838579</t>
  </si>
  <si>
    <t>Pročištění a zprovoznění dešťových vpustí vč. odtokového potrubí</t>
  </si>
  <si>
    <t>-2115625541</t>
  </si>
  <si>
    <t>877265271</t>
  </si>
  <si>
    <t>Montáž lapače střešních splavenin vč. dopojení</t>
  </si>
  <si>
    <t>-841888601</t>
  </si>
  <si>
    <t>28341110</t>
  </si>
  <si>
    <t>lapače střešních splavenin okapová vpusť s klapkou+inspekční poklop z PP</t>
  </si>
  <si>
    <t>-98275080</t>
  </si>
  <si>
    <t xml:space="preserve"> Ostatní konstrukce a práce-bourání</t>
  </si>
  <si>
    <t>000000003.1.1</t>
  </si>
  <si>
    <t xml:space="preserve">Demontáž, zpětná montáž a nová povrchová úprava konzol, tabulí, antén, dvířek rozvodn. skříní a ost. kcí při opravě fasády vč. prověření a případného trvalého zrušení a zapravení již nepotřebných kcí </t>
  </si>
  <si>
    <t>66975418</t>
  </si>
  <si>
    <t xml:space="preserve">D+M doplňků fasády vč. povrchové úpravy - konzole, průvětrníky aj. vč. demontáže stávajících </t>
  </si>
  <si>
    <t>99468656</t>
  </si>
  <si>
    <t>742340021</t>
  </si>
  <si>
    <t>Zvonkové tablo vč- dopojení</t>
  </si>
  <si>
    <t>145276517</t>
  </si>
  <si>
    <t>915331111.1</t>
  </si>
  <si>
    <t>Předformátované vodorovné dopravní značení čára šířky 50mm - hrana</t>
  </si>
  <si>
    <t>445888900</t>
  </si>
  <si>
    <t>1,6+0,9+2"vstupy"</t>
  </si>
  <si>
    <t>93694511</t>
  </si>
  <si>
    <t>Osazení smaltovaných plechových tabulek s číslem popisným</t>
  </si>
  <si>
    <t>354875156</t>
  </si>
  <si>
    <t>4041355R</t>
  </si>
  <si>
    <t>smaltovaná tabulka s číslem popisným</t>
  </si>
  <si>
    <t>-1965343081</t>
  </si>
  <si>
    <t>941111122</t>
  </si>
  <si>
    <t>Montáž lešení řadového trubkového lehkého s podlahami zatížení do 200 kg/m2 š do 1,2 m v do 25 m</t>
  </si>
  <si>
    <t>183030169</t>
  </si>
  <si>
    <t>2*20,7*10+13,1*10+13,1*5</t>
  </si>
  <si>
    <t>941111222</t>
  </si>
  <si>
    <t>Příplatek k lešení řadovému trubkovému lehkému s podlahami š 1,2 m v 25 m za první a ZKD den použití</t>
  </si>
  <si>
    <t>-1492762403</t>
  </si>
  <si>
    <t>310,5*60 'Přepočtené koeficientem množství</t>
  </si>
  <si>
    <t>941111822</t>
  </si>
  <si>
    <t>Demontáž lešení řadového trubkového lehkého s podlahami zatížení do 200 kg/m2 š do 1,2 m v do 25 m</t>
  </si>
  <si>
    <t>1608335045</t>
  </si>
  <si>
    <t>944511111</t>
  </si>
  <si>
    <t>Montáž ochranné sítě z textilie z umělých vláken</t>
  </si>
  <si>
    <t>1076400399</t>
  </si>
  <si>
    <t>944511211</t>
  </si>
  <si>
    <t>Příplatek k ochranné síti za první a ZKD den použití</t>
  </si>
  <si>
    <t>-1056023468</t>
  </si>
  <si>
    <t>610,5*60 'Přepočtené koeficientem množství</t>
  </si>
  <si>
    <t>944511811</t>
  </si>
  <si>
    <t>Demontáž ochranné sítě z textilie z umělých vláken</t>
  </si>
  <si>
    <t>721324716</t>
  </si>
  <si>
    <t>952901107R</t>
  </si>
  <si>
    <t xml:space="preserve">Čištění budov při provádění oprav a udržovacích prací oken , dveří a konstrukcí </t>
  </si>
  <si>
    <t>328341570</t>
  </si>
  <si>
    <t>968062356</t>
  </si>
  <si>
    <t>Vybourání dřevěných rámů oken dvojitých včetně křídel pl do 4 m2</t>
  </si>
  <si>
    <t>-972604325</t>
  </si>
  <si>
    <t>968072455</t>
  </si>
  <si>
    <t>Vybourání kovových dveřních zárubní včetně křídel pl do 2 m2</t>
  </si>
  <si>
    <t>-169274362</t>
  </si>
  <si>
    <t>978015381</t>
  </si>
  <si>
    <t>Otlučení (osekání) vnější vápenné nebo vápenocementové omítky stupně členitosti 1 a 2 rozsahu do 80%</t>
  </si>
  <si>
    <t>1549671849</t>
  </si>
  <si>
    <t>978015391</t>
  </si>
  <si>
    <t>Otlučení (osekání) vnější vápenné nebo vápenocementové omítky stupně členitosti 1 a 2 do 100%</t>
  </si>
  <si>
    <t>770668998</t>
  </si>
  <si>
    <t>978059641</t>
  </si>
  <si>
    <t>Odsekání a odebrání obkladů stěn z vnějších obkládaček plochy přes 1 m2</t>
  </si>
  <si>
    <t>-373447985</t>
  </si>
  <si>
    <t>981011716R</t>
  </si>
  <si>
    <t>Odstranění stávajícího balkonu postupným rozebíráním včetně úpravy po odbourání a zajištění nebouraných konstrukcí</t>
  </si>
  <si>
    <t>-265816473</t>
  </si>
  <si>
    <t>5*1,3*3,5</t>
  </si>
  <si>
    <t>997013113</t>
  </si>
  <si>
    <t>Vnitrostaveništní doprava suti a vybouraných hmot pro budovy v do 12 m</t>
  </si>
  <si>
    <t>-2015977181</t>
  </si>
  <si>
    <t>Odvoz suti na skládku a vybouraných hmot nebo meziskládku do 1 km se složením</t>
  </si>
  <si>
    <t>1756564805</t>
  </si>
  <si>
    <t>1450297248</t>
  </si>
  <si>
    <t>48,601*19 'Přepočtené koeficientem množství</t>
  </si>
  <si>
    <t>99701350R</t>
  </si>
  <si>
    <t>Odvoz výzisku z železného šrotu na místo určené objednatelem do 20 km se složením</t>
  </si>
  <si>
    <t>-1595289695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</si>
  <si>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</si>
  <si>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0,18+0,6</t>
  </si>
  <si>
    <t>997013873</t>
  </si>
  <si>
    <t>Poplatek za uložení stavebního odpadu ze sypkých materiálů na skládce - omítka (skládkovné)</t>
  </si>
  <si>
    <t>1500810253</t>
  </si>
  <si>
    <t>23,589+0,307</t>
  </si>
  <si>
    <t>1678084093</t>
  </si>
  <si>
    <t>48,601-0,78-23,896</t>
  </si>
  <si>
    <t>998011002</t>
  </si>
  <si>
    <t>Přesun hmot pro budovy zděné v do 12 m</t>
  </si>
  <si>
    <t>1726813074</t>
  </si>
  <si>
    <t>741.1</t>
  </si>
  <si>
    <t>Elektroinstalace - silnoproud - hromosvod</t>
  </si>
  <si>
    <t>741421813</t>
  </si>
  <si>
    <t>Demontáž drátu nebo lana svodového vedení D přes 8 mm kolmý svod</t>
  </si>
  <si>
    <t>-259339119</t>
  </si>
  <si>
    <t>Dodávka a montáž hromosvodu vč. naspojkování, ochraných úhelníků, zkušebních svorek, uchycení a ostatního materiálu - svody ze střechy</t>
  </si>
  <si>
    <t>1972175592</t>
  </si>
  <si>
    <t>741-04.1</t>
  </si>
  <si>
    <t>Drobný montážní materiál</t>
  </si>
  <si>
    <t>-920094436</t>
  </si>
  <si>
    <t>Projekt hromosvodného vedení - podstřešní část daného SO</t>
  </si>
  <si>
    <t>-651393761</t>
  </si>
  <si>
    <t>Revize hromosvodného vedení - podstřešní část daného SO včetně vyhotovení průkazu způsobilosti UTZ</t>
  </si>
  <si>
    <t>1989068127</t>
  </si>
  <si>
    <t>21028000R</t>
  </si>
  <si>
    <t>Demontáž, revize, zpětná montáž vč. zapravení kabeláže s vložením do chrániček a ost. prvků elektroinstalace a jiných rozvodů při opravě fasády vč. prověření a případného zrušení nevyužívané kabeláže a náhrady poškozené.</t>
  </si>
  <si>
    <t>-1526031297</t>
  </si>
  <si>
    <t>210280003</t>
  </si>
  <si>
    <t>zkoušky a prohlídky el.rozvodů a zařízení celková prohlídka pro objem mtž. prací do 1 000 000 Kč včetně výchozí revize a revize "D" dle vyhl. č. 100, příl. č. 4, vyhotovení průkazu způsobilosti UTZ</t>
  </si>
  <si>
    <t>ks</t>
  </si>
  <si>
    <t>-399239432</t>
  </si>
  <si>
    <t>742</t>
  </si>
  <si>
    <t>Elektroinstalace - slaboproud - příprava kamery</t>
  </si>
  <si>
    <t>220450007</t>
  </si>
  <si>
    <t>Montáž datové skříně rack</t>
  </si>
  <si>
    <t>1399032207</t>
  </si>
  <si>
    <t>3571311R</t>
  </si>
  <si>
    <t>datový rack 12U 600x400mm</t>
  </si>
  <si>
    <t>256</t>
  </si>
  <si>
    <t>-798519600</t>
  </si>
  <si>
    <t>742110503</t>
  </si>
  <si>
    <t>Montáž krabic pro slaboproud zapuštěných plastových odbočných univerzální s víčkem</t>
  </si>
  <si>
    <t>-1719399318</t>
  </si>
  <si>
    <t>34571519</t>
  </si>
  <si>
    <t>krabice univerzální odbočná z PH s víčkem, D 73,5 mm x 43 mm</t>
  </si>
  <si>
    <t>128</t>
  </si>
  <si>
    <t>1756759306</t>
  </si>
  <si>
    <t>743111315R</t>
  </si>
  <si>
    <t>Montáž protrubkování pro datové rozvody</t>
  </si>
  <si>
    <t>727309599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</si>
  <si>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umístěném na vhodném místě dle vyjádření zástupce investora s označením a identifikací. Polohu a přípravu pro kamery je nutné koordinovat se zástupci SSZT!_x000D_
_x000D_
Předpoklad umístění 6 kusů venkovních kamer</t>
  </si>
  <si>
    <t>345713510</t>
  </si>
  <si>
    <t>trubka elektroinstalační ohebná Kopoflex</t>
  </si>
  <si>
    <t>658075171</t>
  </si>
  <si>
    <t>80*1,1 'Přepočtené koeficientem množství</t>
  </si>
  <si>
    <t>744422110</t>
  </si>
  <si>
    <t>Montáž kabelu UTP</t>
  </si>
  <si>
    <t>933294816</t>
  </si>
  <si>
    <t>341210100</t>
  </si>
  <si>
    <t>UTP Belden 1583ENH, C5E, 100MHz, 4pár, bezhalogenový</t>
  </si>
  <si>
    <t>1546603047</t>
  </si>
  <si>
    <t>300*1,1 'Přepočtené koeficientem množství</t>
  </si>
  <si>
    <t>748</t>
  </si>
  <si>
    <t>Elektromontáže - osvětlovací zařízení a svítidla</t>
  </si>
  <si>
    <t>21081000R-D</t>
  </si>
  <si>
    <t>Demontáž přívodního napájecího kabelu svítidel vč. vybavení</t>
  </si>
  <si>
    <t>-127866120</t>
  </si>
  <si>
    <t>21081000R</t>
  </si>
  <si>
    <t>Přívodní kabelové vedení pro venkovní svítidla kompletní vč. krabic,uložení do chrániček,vhodného napojení,uchycení, st. přípomocí,zapravení do fasády,úpravy ve st. rozvaděči a všech nutných úprav pro zprovoznění aj.</t>
  </si>
  <si>
    <t>-1195402148</t>
  </si>
  <si>
    <t>Poznámka k položce:_x000D_
Přívodní kabelové vedení pro venkovní svítidla a nové prosvětlené piktogramy bude kompletně vyměněno. Úpravy a ovládání dle vyjádření místního správce. Zařízení bude ovládáno z provozních prostor VB dle vyjádření místního správce - předpoklad DK. Světelné piktogramy budou na vlastním okruhu s ovládáním z provozních prostor VB nebo jiným vhodným způsobem dle vyjádření místního správce._x000D_
_x000D_
Provedení dle předpisu pro osvětlení venkovních železničních prostor SŽDC E11 č.j.: S 14840/11-OAE</t>
  </si>
  <si>
    <t>741372841</t>
  </si>
  <si>
    <t>Demontáž svítidla venkovního</t>
  </si>
  <si>
    <t>1180418949</t>
  </si>
  <si>
    <t>741372151.1</t>
  </si>
  <si>
    <t>Montáž svítidel LED se zapojením vodičů průmyslových lamp</t>
  </si>
  <si>
    <t>-668075590</t>
  </si>
  <si>
    <t>Pol6</t>
  </si>
  <si>
    <t>svítidlo venkovní LED výložníkové ,antivandal provedení</t>
  </si>
  <si>
    <t>1038190800</t>
  </si>
  <si>
    <t xml:space="preserve">Poznámka k položce:_x000D_
Dle předpisu pro osvětlení venkovních železničních prostor SŽDC E11 č.j.: S 14840/11-OAE_x000D_
</t>
  </si>
  <si>
    <t>Pol7</t>
  </si>
  <si>
    <t>výložník pro svítidlo venkovní výložníkové, antivandal provedení</t>
  </si>
  <si>
    <t>1018443366</t>
  </si>
  <si>
    <t>Pol65</t>
  </si>
  <si>
    <t>svítidlo venkovní LED přisazené ,antivandal provedení</t>
  </si>
  <si>
    <t>757576973</t>
  </si>
  <si>
    <t>751</t>
  </si>
  <si>
    <t>Vzduchotechnika</t>
  </si>
  <si>
    <t>75172111R</t>
  </si>
  <si>
    <t>Demontáž, zpětná montáž a zprovoznění venkovních klimatizačních jednotek</t>
  </si>
  <si>
    <t>-1464962831</t>
  </si>
  <si>
    <t>998751201</t>
  </si>
  <si>
    <t>Přesun hmot procentní pro vzduchotechniku v objektech v do 12 m</t>
  </si>
  <si>
    <t>-2003651695</t>
  </si>
  <si>
    <t>764001821</t>
  </si>
  <si>
    <t>Demontáž krytiny ze svitků nebo tabulí do suti</t>
  </si>
  <si>
    <t>40412526</t>
  </si>
  <si>
    <t>1,2*1+2*2*1"stříšky nad vstupy"</t>
  </si>
  <si>
    <t>764111671</t>
  </si>
  <si>
    <t>Krytina železobetonových desek z Pz plechu s povrchovou úpravou (vstupní stříška)</t>
  </si>
  <si>
    <t>-2034793481</t>
  </si>
  <si>
    <t>764111691</t>
  </si>
  <si>
    <t>Příplatek k cenám krytiny z Pz plechu s povrchovou úpravou za těsnění drážek sklonu do 10°</t>
  </si>
  <si>
    <t>1081913963</t>
  </si>
  <si>
    <t>764002851</t>
  </si>
  <si>
    <t>Demontáž oplechování parapetů do suti</t>
  </si>
  <si>
    <t>757151795</t>
  </si>
  <si>
    <t>764216605</t>
  </si>
  <si>
    <t>Oplechování rovných parapetů mechanicky kotvené z Pz s povrchovou úpravou rš 400 mm vč. přípravy a opravy podkladu</t>
  </si>
  <si>
    <t>322160583</t>
  </si>
  <si>
    <t>764004861</t>
  </si>
  <si>
    <t>Demontáž svodu do suti</t>
  </si>
  <si>
    <t>-1171280218</t>
  </si>
  <si>
    <t>2*10</t>
  </si>
  <si>
    <t>764518623</t>
  </si>
  <si>
    <t>Svody kruhové včetně objímek, kolen, odskoků z Pz s povrchovou úpravou průměru 120 mm</t>
  </si>
  <si>
    <t>797292431</t>
  </si>
  <si>
    <t>764511662</t>
  </si>
  <si>
    <t>Kotlík hranatý pro podokapní žlaby z Pz s povrchovou úpravou 330/120 mm</t>
  </si>
  <si>
    <t>-1784874983</t>
  </si>
  <si>
    <t>1050856670</t>
  </si>
  <si>
    <t>766</t>
  </si>
  <si>
    <t>Konstrukce truhlářské</t>
  </si>
  <si>
    <t>766622132</t>
  </si>
  <si>
    <t>Montáž plastových oken plochy přes 1 m2 otevíravých výšky do 2,5 m s rámem do zdiva</t>
  </si>
  <si>
    <t>1013253768</t>
  </si>
  <si>
    <t>Poznámka k položce:_x000D_
Vč. parotěsných či kompresních pásek dle ČSN.</t>
  </si>
  <si>
    <t>3*2,4*1,5+7*1,8*1,5+1,2*1,5+7*1,5*1,5+1,2*0,6+1,4*0,6+4*0,6*0,6+2*0,6*0,9</t>
  </si>
  <si>
    <t>61140053.1</t>
  </si>
  <si>
    <t>okno plastové 2křídlové 240x150 cm O/OS, barva v oboustranném dekoru RAL 7016 anthracit (břidlicově šedá), celoobvodové kování ROTO NT - izolační dvojsklo, zasklení 4-16-4, Uw max 1,2 W/m2.K</t>
  </si>
  <si>
    <t>371587600</t>
  </si>
  <si>
    <t>Poznámka k položce:_x000D_
Jedná se o orientační vnější rozměry otvoru! Před zadáním do výroby je nutné zaměření každého otvoru. Pozor - změna typu oken, nutno přizpůsobit dle situace po vybourání původních oken!</t>
  </si>
  <si>
    <t>3"1NP u balkonu"</t>
  </si>
  <si>
    <t>61140053.23</t>
  </si>
  <si>
    <t>okno plastové 2křídlové 180x150 cm O/OS, barva v oboustranném dekoru RAL 7016 anthracit (břidlicově šedá), celoobvodové kování ROTO NT - izolační dvojsklo, zasklení 4-16-4, Uw max 1,2 W/m2.K</t>
  </si>
  <si>
    <t>429088136</t>
  </si>
  <si>
    <t>6"2NP"</t>
  </si>
  <si>
    <t>1"1NP u vstupu"</t>
  </si>
  <si>
    <t>61140053.24</t>
  </si>
  <si>
    <t>okno plastové 1křídlové 120x150 cm O/OS, barva v oboustranném dekoru RAL 7016 anthracit (břidlicově šedá), celoobvodové kování ROTO NT - izolační dvojsklo, zasklení 4-16-4, Uw max 1,2 W/m2.K</t>
  </si>
  <si>
    <t>-374796633</t>
  </si>
  <si>
    <t>1"1NP u kolejí"</t>
  </si>
  <si>
    <t>61140053.25</t>
  </si>
  <si>
    <t>okno plastové 1křídlové 150x150 cm O/OS, barva v oboustranném dekoru RAL 7016 anthracit (břidlicově šedá), celoobvodové kování ROTO NT - izolační dvojsklo, zasklení 4-16-4, Uw max 1,2 W/m2.K</t>
  </si>
  <si>
    <t>2003197526</t>
  </si>
  <si>
    <t>7"2NP"</t>
  </si>
  <si>
    <t>61140053.133</t>
  </si>
  <si>
    <t>okno plastové 1křídlové mléčné 120x60 cm OS, barva v oboustranném dekoru RAL 7016 anthracit (břidlicově šedá), celoobvodové kování ROTO NT - izolační dvojsklo, zasklení 4-16-4, Uw max 1,2 W/m2.K</t>
  </si>
  <si>
    <t>511421385</t>
  </si>
  <si>
    <t>1"sklad 1NP u kolejí"</t>
  </si>
  <si>
    <t>61140053.1331</t>
  </si>
  <si>
    <t>okno plastové 1křídlové mléčné 140x60 cm OS, barva v oboustranném dekoru RAL 7016 anthracit (břidlicově šedá), celoobvodové kování ROTO NT - izolační dvojsklo, zasklení 4-16-4, Uw max 1,2 W/m2.K</t>
  </si>
  <si>
    <t>2097555875</t>
  </si>
  <si>
    <t>1"schodiště"</t>
  </si>
  <si>
    <t>61140053.1332</t>
  </si>
  <si>
    <t>okno plastové 1křídlové mléčné 60x60 cm OS, barva v oboustranném dekoru RAL 7016 anthracit (břidlicově šedá), celoobvodové kování ROTO NT - izolační dvojsklo, zasklení 4-16-4, Uw max 1,2 W/m2.K</t>
  </si>
  <si>
    <t>-1956930876</t>
  </si>
  <si>
    <t>4"soc. zázemí 1NP u kolejí"</t>
  </si>
  <si>
    <t>61140053.1333</t>
  </si>
  <si>
    <t>okno plastové 1křídlové mléčné 60x90 cm OS, barva v oboustranném dekoru RAL 7016 anthracit (břidlicově šedá), celoobvodové kování ROTO NT - izolační dvojsklo, zasklení 4-16-4, Uw max 1,2 W/m2.K</t>
  </si>
  <si>
    <t>-2051992137</t>
  </si>
  <si>
    <t>2"soc. zázemí 2NP u kolejí"</t>
  </si>
  <si>
    <t>766660421</t>
  </si>
  <si>
    <t>Montáž vchodových dveří jednokřídlových s nadsvětlíkem do zdiva</t>
  </si>
  <si>
    <t>-1438522184</t>
  </si>
  <si>
    <t>5534134R494</t>
  </si>
  <si>
    <t xml:space="preserve">dveře plastové vchodové bezpečnostní 2křídlové plné 160x200 cm, barva v oboustranném dekoru RAL 7016 anthracit (břidlicově šedá), otevíravé, kování bezp. celoobvodové vícebodové, vč. zámku a rámu </t>
  </si>
  <si>
    <t>-701795425</t>
  </si>
  <si>
    <t>Poznámka k položce:_x000D_
Jedná se o orientační vnější rozměry otvoru, před realizací nutné přesné zaměření!_x000D_
_x000D_
Asymetrická křídla - vstup čistý průchod 90cm._x000D_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Celý prvek min. BT2 dle ČSN ENV 1627-1630</t>
  </si>
  <si>
    <t>766441811</t>
  </si>
  <si>
    <t>Demontáž parapetních desek dřevěných, laminovaných šířky do 30 cm</t>
  </si>
  <si>
    <t>-1962314123</t>
  </si>
  <si>
    <t>3+7+1+7+1+1+4+2+1</t>
  </si>
  <si>
    <t>766694113</t>
  </si>
  <si>
    <t>Montáž parapetních desek dřevěných, laminovaných šířky do 30 cm délky do 2,6 m</t>
  </si>
  <si>
    <t>-964348785</t>
  </si>
  <si>
    <t>611444020</t>
  </si>
  <si>
    <t>parapet plastový vnitřní - Deceuninck komůrkový - šíře dle aktuální situace po osazení nových oken, RAL 7016 anthracit (břidlicově šedá)</t>
  </si>
  <si>
    <t>1914142813</t>
  </si>
  <si>
    <t>Poznámka k položce:_x000D_
Jedná se o orientační vnější rozměry otvoru, před realizací nutné přesné zaměření.</t>
  </si>
  <si>
    <t>3*2,5+7*1,9+1,3+7*1,6+1,3+1,5+4*0,7+2*0,7+1,6</t>
  </si>
  <si>
    <t>611444150</t>
  </si>
  <si>
    <t>koncovka k parapetu plastovému vnitřnímu 1 pár</t>
  </si>
  <si>
    <t>-2084446396</t>
  </si>
  <si>
    <t>998766202</t>
  </si>
  <si>
    <t>Přesun hmot procentní pro konstrukce truhlářské v objektech v do 12 m</t>
  </si>
  <si>
    <t>-841811418</t>
  </si>
  <si>
    <t>767610128</t>
  </si>
  <si>
    <t>Montáž oken kovových jednoduchých otevíravých do zdiva plochy přes 2,5 m2</t>
  </si>
  <si>
    <t>-207482212</t>
  </si>
  <si>
    <t>1,5*3,3</t>
  </si>
  <si>
    <t>61110RO16</t>
  </si>
  <si>
    <t>schodišťový hliníkový panel 150x330cm mléčné bezpečnostní zasklení izolačním dvojsklem s vloženou bezp. fólií, oboustranný dekor rámu RAL 7016 anthracit (břidlicově šedá), spodní část otevíravá/sklopná</t>
  </si>
  <si>
    <t>1343685073</t>
  </si>
  <si>
    <t>Poznámka k položce:_x000D_
jedná se o náhradu stávajícího otevíravého okna na schodišti a nástavby z copilitu. Členění dle stávajícího.</t>
  </si>
  <si>
    <t>103</t>
  </si>
  <si>
    <t>767610115</t>
  </si>
  <si>
    <t>Montáž oken jednoduchých pevných do zdiva plochy do 0,6 m2</t>
  </si>
  <si>
    <t>1749085988</t>
  </si>
  <si>
    <t>1,2*0,6"větrací okno u kolejí 1NP"</t>
  </si>
  <si>
    <t>104</t>
  </si>
  <si>
    <t>767-06</t>
  </si>
  <si>
    <t>ocelový rám 120/60cm, výplň mřížka z tahokovu vč povrchové úpravy žárovým zinkováním, kompletní konstrukce včetně kotvení</t>
  </si>
  <si>
    <t>1357225537</t>
  </si>
  <si>
    <t>105</t>
  </si>
  <si>
    <t>767640111</t>
  </si>
  <si>
    <t>Montáž dveří ocelových vchodových jednokřídlových bez nadsvětlíku včetně typizované zárubně</t>
  </si>
  <si>
    <t>-1090996525</t>
  </si>
  <si>
    <t>106</t>
  </si>
  <si>
    <t>553413231</t>
  </si>
  <si>
    <t xml:space="preserve">dveře jednokřídlé celokovové bezpečnostní pro vnější použití 900x1970mm typu CDM.z včetně typizované zárubně s těsněním </t>
  </si>
  <si>
    <t>-1545537202</t>
  </si>
  <si>
    <t>Poznámka k položce:_x000D_
RAL 7016 anthracit (břidlicově šedá) oboustranně, BT2 dle ČSN ENV 1627-1630</t>
  </si>
  <si>
    <t>107</t>
  </si>
  <si>
    <t>767651210</t>
  </si>
  <si>
    <t>Montáž vrat garážových otvíravých do ocelové zárubně plochy do 6 m2 vč. typizované zárubně</t>
  </si>
  <si>
    <t>-52046050</t>
  </si>
  <si>
    <t>108</t>
  </si>
  <si>
    <t>55341920</t>
  </si>
  <si>
    <t>vrata ocelová 160x220cm dvoukřídlá oboustranně opláštěná vč. typizované zárubně</t>
  </si>
  <si>
    <t>1969659401</t>
  </si>
  <si>
    <t>109</t>
  </si>
  <si>
    <t>767641110</t>
  </si>
  <si>
    <t>Montáž dokončení okování dveří otvíravých jednokřídlových</t>
  </si>
  <si>
    <t>875853438</t>
  </si>
  <si>
    <t>110</t>
  </si>
  <si>
    <t>549146300</t>
  </si>
  <si>
    <t>kování bezpečnostní včetně štítu Golem nerez-  klika-klika</t>
  </si>
  <si>
    <t>-1345236721</t>
  </si>
  <si>
    <t>Poznámka k položce:_x000D_
provedení dle upřesnění zástupce investora na místě u konkrétních dveří</t>
  </si>
  <si>
    <t>111</t>
  </si>
  <si>
    <t>549641500</t>
  </si>
  <si>
    <t>vložka zámková cylindrická oboustranná bezpečnostní FAB DYNAMIC + 4 klíče</t>
  </si>
  <si>
    <t>1501256410</t>
  </si>
  <si>
    <t>112</t>
  </si>
  <si>
    <t>767649191</t>
  </si>
  <si>
    <t>Montáž dveří - samozavírače hydraulického</t>
  </si>
  <si>
    <t>-98035954</t>
  </si>
  <si>
    <t>113</t>
  </si>
  <si>
    <t>549172500</t>
  </si>
  <si>
    <t>samozavírač dveří hydraulický</t>
  </si>
  <si>
    <t>1107022038</t>
  </si>
  <si>
    <t>114</t>
  </si>
  <si>
    <t>767662120R22</t>
  </si>
  <si>
    <t>Nové oplechování klimatizačních jednotek s povrchovou úpravou</t>
  </si>
  <si>
    <t>-2082286179</t>
  </si>
  <si>
    <t>115</t>
  </si>
  <si>
    <t>767662120-D</t>
  </si>
  <si>
    <t>Demontáž mříží pevných přivařených</t>
  </si>
  <si>
    <t>1819290122</t>
  </si>
  <si>
    <t>Poznámka k položce:_x000D_
Jedná se o orientační rozměry vnějšího otvoru. Pro realizaci je nutné přesné zaměření!</t>
  </si>
  <si>
    <t>3*2,4*1,5+1,4*0,6+1,8*1,5+1,2*1,5+4*0,6*0,6+1,2*0,6"okna 1NP"</t>
  </si>
  <si>
    <t>116</t>
  </si>
  <si>
    <t>767662120R</t>
  </si>
  <si>
    <t>Dodávka+Montáž mříží pevných přivařených vč.povrchové úpravy žárovým zinkováním a kotvícího mat.</t>
  </si>
  <si>
    <t>-4612507</t>
  </si>
  <si>
    <t>18,3"okna 1NP"</t>
  </si>
  <si>
    <t>4*1,8*1,5"okna 2NP - střecha"</t>
  </si>
  <si>
    <t>117</t>
  </si>
  <si>
    <t>639832415</t>
  </si>
  <si>
    <t>118</t>
  </si>
  <si>
    <t>Montáž venkovních požárních žebříků do zdiva bez suchovodu</t>
  </si>
  <si>
    <t>190467582</t>
  </si>
  <si>
    <t>119</t>
  </si>
  <si>
    <t>44983048</t>
  </si>
  <si>
    <t>žebřík venkovní s přímým výstupem a ochranným košem bez suchovodu z pozinkované oceli celkem dl 8,6-11m</t>
  </si>
  <si>
    <t>2026066440</t>
  </si>
  <si>
    <t>120</t>
  </si>
  <si>
    <t>767834111</t>
  </si>
  <si>
    <t>Příplatek k ceně za montáž ochranného koše šroubovaný</t>
  </si>
  <si>
    <t>1281538496</t>
  </si>
  <si>
    <t>121</t>
  </si>
  <si>
    <t>767996801</t>
  </si>
  <si>
    <t>Demontáž atypických zámečnických konstrukcí rozebráním hmotnosti jednotlivých dílů do 50 kg</t>
  </si>
  <si>
    <t>kg</t>
  </si>
  <si>
    <t>-1774791698</t>
  </si>
  <si>
    <t>122</t>
  </si>
  <si>
    <t>998767202</t>
  </si>
  <si>
    <t>Přesun hmot procentní pro zámečnické konstrukce v objektech v do 12 m</t>
  </si>
  <si>
    <t>766307535</t>
  </si>
  <si>
    <t>782</t>
  </si>
  <si>
    <t>Dokončovací práce - obklady z kamene</t>
  </si>
  <si>
    <t>123</t>
  </si>
  <si>
    <t>782991111</t>
  </si>
  <si>
    <t>Penetrace podkladu obkladu z kamene</t>
  </si>
  <si>
    <t>1837028640</t>
  </si>
  <si>
    <t>124</t>
  </si>
  <si>
    <t>782142117</t>
  </si>
  <si>
    <t>Montáž obkladů stěn z dlaždic betonových přes 35 ks/m2 kladených do lepidla vč. rohových tvarovek</t>
  </si>
  <si>
    <t>-1104119601</t>
  </si>
  <si>
    <t>125</t>
  </si>
  <si>
    <t>58381190R</t>
  </si>
  <si>
    <t>obklad betonový 19,5x9,7x1,5cm imitace břidlice tmavošedá vč. rohových tvarovek</t>
  </si>
  <si>
    <t>-934257668</t>
  </si>
  <si>
    <t>24,85*1,1 'Přepočtené koeficientem množství</t>
  </si>
  <si>
    <t>126</t>
  </si>
  <si>
    <t>782991115</t>
  </si>
  <si>
    <t>Spárování kamenných obkladů silikonem</t>
  </si>
  <si>
    <t>863059522</t>
  </si>
  <si>
    <t>2*18,3+13,1"přechod na fasádu"</t>
  </si>
  <si>
    <t>127</t>
  </si>
  <si>
    <t>782991422</t>
  </si>
  <si>
    <t>Základní čištění nových kamenných obkladů včetně dvouvrstvého impregnačního nátěru</t>
  </si>
  <si>
    <t>-1510863494</t>
  </si>
  <si>
    <t>998782202</t>
  </si>
  <si>
    <t>Přesun hmot procentní pro obklady kamenné v objektech v do 12 m</t>
  </si>
  <si>
    <t>1448251785</t>
  </si>
  <si>
    <t xml:space="preserve"> Dokončovací práce</t>
  </si>
  <si>
    <t>129</t>
  </si>
  <si>
    <t>783221112</t>
  </si>
  <si>
    <t>Nátěry syntetické KDK lesklý povrch 1x antikorozní, 1x základní, 2x email</t>
  </si>
  <si>
    <t>1455314600</t>
  </si>
  <si>
    <t>130</t>
  </si>
  <si>
    <t>783306805</t>
  </si>
  <si>
    <t>Odstranění nátěru ze zámečnických konstrukcí opálením s obroušením všech stávajících vrstev</t>
  </si>
  <si>
    <t>-267003896</t>
  </si>
  <si>
    <t>786</t>
  </si>
  <si>
    <t>Dokončovací práce - čalounické úpravy</t>
  </si>
  <si>
    <t>131</t>
  </si>
  <si>
    <t>786624111</t>
  </si>
  <si>
    <t>Montáž lamelové žaluzie do oken zdvojených otevíravých, sklápěcích a vyklápěcích</t>
  </si>
  <si>
    <t>579016512</t>
  </si>
  <si>
    <t>3*2,4*1,5+7*1,8*1,5+1,2*1,5+7*1,5*1,5"okna bez mléčného zasklení"</t>
  </si>
  <si>
    <t>132</t>
  </si>
  <si>
    <t>553462000</t>
  </si>
  <si>
    <t>žaluzie horizontální interiérové</t>
  </si>
  <si>
    <t>-1539980360</t>
  </si>
  <si>
    <t>Poznámka k položce:_x000D_
předpokládaný odstín stříbrná světlá</t>
  </si>
  <si>
    <t>133</t>
  </si>
  <si>
    <t>998786202</t>
  </si>
  <si>
    <t>Přesun hmot procentní pro čalounické úpravy v objektech v do 12 m</t>
  </si>
  <si>
    <t>-573625814</t>
  </si>
  <si>
    <t>002.2 - Vnější plášť kotelna</t>
  </si>
  <si>
    <t>3392726901</t>
  </si>
  <si>
    <t>Oprava samostatného pilíře HUP/KS včetně zastřešení a skříně</t>
  </si>
  <si>
    <t>-1659686197</t>
  </si>
  <si>
    <t>4*2,1*1,5+1,2*1,8+1,2*1,6+1*1,2"okna"</t>
  </si>
  <si>
    <t>1*2+2,4*2,4+2*0,9*2"dveře"</t>
  </si>
  <si>
    <t>13*4,5+(13+2)*3,5"fasáda vč. soklu"</t>
  </si>
  <si>
    <t>-14"odpočet soklu"</t>
  </si>
  <si>
    <t>13*0,5+(13+2)*0,5</t>
  </si>
  <si>
    <t>4*2,2+2*1,3+1,1</t>
  </si>
  <si>
    <t>2+3,5+2"vstupy"</t>
  </si>
  <si>
    <t>16+2*2,4+2*1,1"rampa"</t>
  </si>
  <si>
    <t>13*5+(13+2)*4</t>
  </si>
  <si>
    <t>125*30 'Přepočtené koeficientem množství</t>
  </si>
  <si>
    <t>985112111</t>
  </si>
  <si>
    <t>Odsekání degradovaného betonu stěn tl do 10 mm</t>
  </si>
  <si>
    <t>1450287174</t>
  </si>
  <si>
    <t>16*2,4+(2*2,4+16)*1,1"rampa"</t>
  </si>
  <si>
    <t>985131111</t>
  </si>
  <si>
    <t>Očištění ploch stěn, rubu kleneb a podlah tlakovou vodou</t>
  </si>
  <si>
    <t>-1196638676</t>
  </si>
  <si>
    <t>985131311</t>
  </si>
  <si>
    <t>Ruční dočištění ploch stěn, rubu kleneb a podlah ocelových kartáči</t>
  </si>
  <si>
    <t>-418619440</t>
  </si>
  <si>
    <t>985323111</t>
  </si>
  <si>
    <t>Spojovací můstek reprofilovaného betonu na cementové bázi tl 1 mm</t>
  </si>
  <si>
    <t>-1225308672</t>
  </si>
  <si>
    <t>985241210</t>
  </si>
  <si>
    <t>Plombování zdiva zalitím plastickou betonovou směsí včetně vybourání narušeného zdiva do 1 m3</t>
  </si>
  <si>
    <t>-168113596</t>
  </si>
  <si>
    <t>985311113</t>
  </si>
  <si>
    <t>Reprofilace stěn cementovými sanačními maltami tl 30 mm</t>
  </si>
  <si>
    <t>1803635935</t>
  </si>
  <si>
    <t>985324211</t>
  </si>
  <si>
    <t>Ochranný akrylátový nátěr betonu dvojnásobný s impregnací (OS-B)</t>
  </si>
  <si>
    <t>2103352007</t>
  </si>
  <si>
    <t>777611161</t>
  </si>
  <si>
    <t>Protiskluzná úprava prosypem křemenným pískem</t>
  </si>
  <si>
    <t>-1940177688</t>
  </si>
  <si>
    <t>16*2,4"pochozí část rampy"</t>
  </si>
  <si>
    <t>11,63*19 'Přepočtené koeficientem množství</t>
  </si>
  <si>
    <t>0,032+0,32</t>
  </si>
  <si>
    <t>11,63-0,352-5,106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</si>
  <si>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umístěném na vhodném místě dle vyjádření zástupce investora s označením a identifikací. Polohu a přípravu pro kamery je nutné koordinovat se zástupci SSZT!_x000D_
_x000D_
Předpoklad umístění 5 kusů venkovních kamer</t>
  </si>
  <si>
    <t>50*1,1 'Přepočtené koeficientem množství</t>
  </si>
  <si>
    <t>150*1,1 'Přepočtené koeficientem množství</t>
  </si>
  <si>
    <t>2*1,6*0,6"stříšky HUP/KS"</t>
  </si>
  <si>
    <t>4*2,1*1,5+1,2*1,8+1,2*1,6+1*1,2</t>
  </si>
  <si>
    <t>61140053.33</t>
  </si>
  <si>
    <t>okno plastové 3křídlové 210x150 cm O/OS, barva v oboustranném dekoru RAL 7016 anthracit (břidlicově šedá), celoobvodové kování ROTO NT - izolační dvojsklo, zasklení 4-16-4, Uw max 1,2 W/m2.K</t>
  </si>
  <si>
    <t>-1138375192</t>
  </si>
  <si>
    <t>61140053.34</t>
  </si>
  <si>
    <t>okno plastové 1křídlové se sklopným nadsvětlíkem 120x180 cm O/OS, barva v oboustranném dekoru RAL 7016 anthracit (břidlicově šedá), celoobvodové kování ROTO NT - izolační dvojsklo, mléčné zasklení 4-16-4, Uw max 1,2 W/m2.K</t>
  </si>
  <si>
    <t>61140053.35</t>
  </si>
  <si>
    <t>okno plastové 1křídlové se sklopným nadsvětlíkem 120x160 cm O/OS, barva v oboustranném dekoru RAL 7016 anthracit (břidlicově šedá), celoobvodové kování ROTO NT - izolační dvojsklo, mléčné zasklení 4-16-4, Uw max 1,2 W/m2.K</t>
  </si>
  <si>
    <t>-762731378</t>
  </si>
  <si>
    <t>61140053.36</t>
  </si>
  <si>
    <t>okno plastové 1křídlové sklopné 100x120 cm, barva v oboustranném dekoru RAL 7016 anthracit (břidlicově šedá), celoobvodové kování ROTO NT - izolační dvojsklo, mléčné zasklení 4-16-4, Uw max 1,2 W/m2.K</t>
  </si>
  <si>
    <t>271141509</t>
  </si>
  <si>
    <t>767211313</t>
  </si>
  <si>
    <t>Montáž venkovního kovového schodiště rovného kotveného do betonu</t>
  </si>
  <si>
    <t>820550126</t>
  </si>
  <si>
    <t>55342016</t>
  </si>
  <si>
    <t>schodiště venkovní přímé, schodnice protiskluzový PZ plech tl 2mm, bez zábradlí, do výšky 1250mm 5 stupňů</t>
  </si>
  <si>
    <t>-200533861</t>
  </si>
  <si>
    <t>767220220</t>
  </si>
  <si>
    <t>Montáž zábradlí schodiště z trubek na ocelovou konstrukci hmotnosti do 25 kg</t>
  </si>
  <si>
    <t>451473020</t>
  </si>
  <si>
    <t>553422851</t>
  </si>
  <si>
    <t>zábradlí venkovního schodiště kompletní oboustranné, povrchová úprava žárový zinek</t>
  </si>
  <si>
    <t>-1534248158</t>
  </si>
  <si>
    <t>dveře jednokřídlé celokovové bezpečnostní pro vnější použití 900x1970mm typu CDM.z včetně typizované zárubně s těsněním, odvětrání ve spodní části</t>
  </si>
  <si>
    <t>553413232</t>
  </si>
  <si>
    <t>dveře jednokřídlé celokovové bezpečnostní pro vnější použití 1000x1970mm typu CDM.z včetně typizované zárubně s těsněním, odvětrání ve spodní části</t>
  </si>
  <si>
    <t>-143294680</t>
  </si>
  <si>
    <t>553419201</t>
  </si>
  <si>
    <t>vrata ocelová 240x240cm dvoukřídlá oboustranně opláštěná vč. typizované zárubně, odvětrání v horní i spodní části (plynová kotelna)</t>
  </si>
  <si>
    <t>767893115</t>
  </si>
  <si>
    <t>Montáž stříšek nad vstupy kotvených pomocí závěsů rovných, výplň skleněná šířky do 1,50 m</t>
  </si>
  <si>
    <t>512</t>
  </si>
  <si>
    <t>-315489974</t>
  </si>
  <si>
    <t>GTA.7200533</t>
  </si>
  <si>
    <t>Vchodová stříška Gutta Guttavordach PT/GR  160x90cm - stříbrná</t>
  </si>
  <si>
    <t>1021572506</t>
  </si>
  <si>
    <t>1"vstup na schodišti od kolejí"</t>
  </si>
  <si>
    <t>14*1,1 'Přepočtené koeficientem množství</t>
  </si>
  <si>
    <t>4*2,1*1,5"okna bez mléčného zasklení"</t>
  </si>
  <si>
    <t>002.3 - Vnější plášť OTV</t>
  </si>
  <si>
    <t>2*1,2*1,8*0,3"zazdívka bočních oken u buněk"</t>
  </si>
  <si>
    <t>10+5+21"okna"</t>
  </si>
  <si>
    <t>4"dveře/vrata"</t>
  </si>
  <si>
    <t>10*1,2*1,8+5*1,2*1,5+21*0,9*1,8"okna"</t>
  </si>
  <si>
    <t>0,9*2,1+1,2*2,1+1,8*3,5+2,5*3"dveře"</t>
  </si>
  <si>
    <t>(2*37+13+2)*5+11*0,5"fasáda vč. soklu"</t>
  </si>
  <si>
    <t>2*4*1,2"zídka schodiště"</t>
  </si>
  <si>
    <t>2*2"podhled hlavní vstup"</t>
  </si>
  <si>
    <t>450,5+9,6</t>
  </si>
  <si>
    <t>-48,5"odpočet soklu"</t>
  </si>
  <si>
    <t>(2*37+13+2+2*4)*0,5</t>
  </si>
  <si>
    <t>10*1,3+5*1,3+21*1"parapety"</t>
  </si>
  <si>
    <t>4"zídka schodiště"</t>
  </si>
  <si>
    <t>000000005</t>
  </si>
  <si>
    <t>Přemístění a zpětné umístění kontejnerů, unimobuněk aj., umístěných z boku objektu pro provedení prací</t>
  </si>
  <si>
    <t>23572244</t>
  </si>
  <si>
    <t>2*0,9+2*1,5+2*2+2*2,5+2*2"vstupy, schodiště"</t>
  </si>
  <si>
    <t>(2*38,2+13+2)*5</t>
  </si>
  <si>
    <t>457*60 'Přepočtené koeficientem množství</t>
  </si>
  <si>
    <t>10*1,2*1,8+5*1,2*1,5+2*1,2*1,8+21*0,9*1,8</t>
  </si>
  <si>
    <t>0,9*2,1+1,2*2,1+1,8*3,5+2,5*3</t>
  </si>
  <si>
    <t>985112131</t>
  </si>
  <si>
    <t>Odsekání degradovaného betonu rubu kleneb a podlah tl do 10 mm</t>
  </si>
  <si>
    <t>1489039378</t>
  </si>
  <si>
    <t>3,6*2+6*0,2*2"schodiště"</t>
  </si>
  <si>
    <t>1929041792</t>
  </si>
  <si>
    <t>1541473331</t>
  </si>
  <si>
    <t>898901002</t>
  </si>
  <si>
    <t>-429160023</t>
  </si>
  <si>
    <t>985311312</t>
  </si>
  <si>
    <t>Reprofilace rubu kleneb a podlah cementovými sanačními maltami tl 20 mm</t>
  </si>
  <si>
    <t>660603996</t>
  </si>
  <si>
    <t>777612209</t>
  </si>
  <si>
    <t>Uzavírací epoxidový protiskluzný nátěr schodišťových stupňů</t>
  </si>
  <si>
    <t>-2126339866</t>
  </si>
  <si>
    <t>27,299*19 'Přepočtené koeficientem množství</t>
  </si>
  <si>
    <t>0,107+0,703</t>
  </si>
  <si>
    <t>27,299-0,81-18,934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</si>
  <si>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umístěném na vhodném místě dle vyjádření zástupce investora s označením a identifikací. Polohu a přípravu pro kamery je nutné koordinovat se zástupci SSZT!_x000D_
_x000D_
Předpoklad umístění 10 kusů venkovních kamer</t>
  </si>
  <si>
    <t>120*1,1 'Přepočtené koeficientem množství</t>
  </si>
  <si>
    <t>454,545454545455*1,1 'Přepočtené koeficientem množství</t>
  </si>
  <si>
    <t>764214605</t>
  </si>
  <si>
    <t>Oplechování horních ploch a atik bez rohů z Pz s povrch úpravou mechanicky kotvené rš 400 mm</t>
  </si>
  <si>
    <t>-1207517433</t>
  </si>
  <si>
    <t>10*1,2*1,8+5*1,2*1,5+21*0,9*1,8</t>
  </si>
  <si>
    <t>61140053.81</t>
  </si>
  <si>
    <t>okno plastové 1křídlové se sklopným nadsvětlíkem 120x180 cm O/OS, barva v oboustranném dekoru RAL 7016 anthracit (břidlicově šedá), celoobvodové kování ROTO NT - izolační dvojsklo, zasklení 4-16-4, Uw max 1,2 W/m2.K</t>
  </si>
  <si>
    <t>61140053.82</t>
  </si>
  <si>
    <t>okno plastové 1křídlové se sklopným nadsvětlíkem 120x150 cm O/OS, barva v oboustranném dekoru RAL 7016 anthracit (břidlicově šedá), celoobvodové kování ROTO NT - izolační dvojsklo, zasklení 4-16-4, Uw max 1,2 W/m2.K</t>
  </si>
  <si>
    <t>1768362844</t>
  </si>
  <si>
    <t>61140053.83</t>
  </si>
  <si>
    <t>okno plastové 1křídlové se sklopným nadsvětlíkem 90x180 cm O/OS, barva v oboustranném dekoru RAL 7016 anthracit (břidlicově šedá), celoobvodové kování ROTO NT - izolační dvojsklo, zasklení 4-16-4, Uw max 1,2 W/m2.K</t>
  </si>
  <si>
    <t>1886533783</t>
  </si>
  <si>
    <t xml:space="preserve">dveře plastové vchodové bezpečnostní 2křídlové plné s proskleným nadsvětlíkem 180x350 cm, barva v oboustranném dekoru RAL 7016 anthracit (břidlicově šedá), otevíravé, kování bezp. celoobvodové vícebodové, vč. zámku a rámu </t>
  </si>
  <si>
    <t>10+5+21</t>
  </si>
  <si>
    <t>767112811</t>
  </si>
  <si>
    <t>Demontáž stěn pro zasklení šroubovaných</t>
  </si>
  <si>
    <t>-2093977450</t>
  </si>
  <si>
    <t>3,6*3+2,5*3,6</t>
  </si>
  <si>
    <t>767220120</t>
  </si>
  <si>
    <t>Montáž zábradlí schodišťového hmotnosti do 25 kg z trubek do zdi</t>
  </si>
  <si>
    <t>1860777709</t>
  </si>
  <si>
    <t>553422811</t>
  </si>
  <si>
    <t>zábradlí venkovního schodiště kompletní, povrchová úprava žárový zinek</t>
  </si>
  <si>
    <t>-1664974241</t>
  </si>
  <si>
    <t>767583341</t>
  </si>
  <si>
    <t>Montáž podhledů lamelových š 150 plochy do 10 m2</t>
  </si>
  <si>
    <t>29566931</t>
  </si>
  <si>
    <t>59030586R</t>
  </si>
  <si>
    <t>podhled pro venkovní použití včetně rastru</t>
  </si>
  <si>
    <t>-593342723</t>
  </si>
  <si>
    <t xml:space="preserve">dveře jednokřídlé celokovové bezpečnostní pro vnější použití 900x210mm typu CDM.z včetně typizované zárubně s těsněním </t>
  </si>
  <si>
    <t>553413233</t>
  </si>
  <si>
    <t xml:space="preserve">dveře jednokřídlé celokovové bezpečnostní pro vnější použití 1200x210mm typu CDM.z včetně typizované zárubně s těsněním </t>
  </si>
  <si>
    <t>623456264</t>
  </si>
  <si>
    <t>vrata ocelová 250x300cm dvoukřídlá oboustranně opláštěná vč. typizované zárubně</t>
  </si>
  <si>
    <t>767662210-D</t>
  </si>
  <si>
    <t>Demontáž mříží otvíravých</t>
  </si>
  <si>
    <t>556336883</t>
  </si>
  <si>
    <t>767662120R2</t>
  </si>
  <si>
    <t>Dodávka+Montáž mříží otevíravých uzamykatelných vč.povrchové úpravy žárovým zinkováním. kotvícího mat. a bezp. vložky</t>
  </si>
  <si>
    <t>1292128016</t>
  </si>
  <si>
    <t>1374439416</t>
  </si>
  <si>
    <t>-1186492277</t>
  </si>
  <si>
    <t>48,5*1,1 'Přepočtené koeficientem množství</t>
  </si>
  <si>
    <t>2*37+13+2+2*4"přechod na fasádu"</t>
  </si>
  <si>
    <t>003 - Oprava zpevněných ploch</t>
  </si>
  <si>
    <t>OST - Poznámky</t>
  </si>
  <si>
    <t>70 -  Ostatní</t>
  </si>
  <si>
    <t xml:space="preserve">    1 -  Zemní práce</t>
  </si>
  <si>
    <t xml:space="preserve">    5 - Komunikace</t>
  </si>
  <si>
    <t xml:space="preserve">    997 -  Přesun sutě</t>
  </si>
  <si>
    <t xml:space="preserve">    711 - Izolace proti vodě, vlhkosti a plynům</t>
  </si>
  <si>
    <t>OST</t>
  </si>
  <si>
    <t>Poznámky</t>
  </si>
  <si>
    <t>000000002</t>
  </si>
  <si>
    <t>333387158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</si>
  <si>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</si>
  <si>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 xml:space="preserve"> Ostatní</t>
  </si>
  <si>
    <t>75.1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</si>
  <si>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</si>
  <si>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</si>
  <si>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</si>
  <si>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</si>
  <si>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</si>
  <si>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1870288313</t>
  </si>
  <si>
    <t>111201401</t>
  </si>
  <si>
    <t>Likvidace odstraněných křovin a stromů na hromadách průměru kmene do 100 mm pro jakoukoliv plochu</t>
  </si>
  <si>
    <t>-1547950082</t>
  </si>
  <si>
    <t>113106121</t>
  </si>
  <si>
    <t>Rozebrání dlažeb z betonových nebo kamenných dlaždic komunikací pro pěší ručně</t>
  </si>
  <si>
    <t>914586243</t>
  </si>
  <si>
    <t>(2*19+13,1)*0,5"ED ŘAS"</t>
  </si>
  <si>
    <t>(2*13+2*3)*0,5"kotelna"</t>
  </si>
  <si>
    <t>37*2+(13+37+2)*0,5"OTV"</t>
  </si>
  <si>
    <t>132112111</t>
  </si>
  <si>
    <t>Hloubení rýh š do 800 mm v soudržných horninách třídy těžitelnosti I, skupiny 1 a 2 ručně</t>
  </si>
  <si>
    <t>-610222867</t>
  </si>
  <si>
    <t>(2*19+13,1)*0,5*1,2"ED ŘAS pro nopovou fólii a uzemnění hromosvodu"</t>
  </si>
  <si>
    <t>(2*13+2*3)*0,5*1,2"kotelna pro nopovou fólii a uzemnění hromosvodu"</t>
  </si>
  <si>
    <t>(2*37+13+2)*0,5*1,2"OTV pro nopovou fólii a uzemnění hromosvodu"</t>
  </si>
  <si>
    <t>122211101</t>
  </si>
  <si>
    <t>Odkopávky a prokopávky v hornině třídy těžitelnosti I, skupiny 3 ručně</t>
  </si>
  <si>
    <t>1695071273</t>
  </si>
  <si>
    <t>Poznámka k položce:_x000D_
Před zahájením prací je třeba vytýčení inženýrských sítí. V případě kolize budou inženýrské sítě uloženy do chráničky a zabezpečeny proti poškození!</t>
  </si>
  <si>
    <t>37*1,5*0,4"OTV chodník rozšíření"</t>
  </si>
  <si>
    <t>181951102</t>
  </si>
  <si>
    <t>Úprava pláně v hornině tř. 1 až 4 se zhutněním</t>
  </si>
  <si>
    <t>-1831309098</t>
  </si>
  <si>
    <t>129001101</t>
  </si>
  <si>
    <t>Příplatek za ztížení odkopávky nebo prokopávky v blízkosti inženýrských sítí</t>
  </si>
  <si>
    <t>1250785203</t>
  </si>
  <si>
    <t>103,26+22,2</t>
  </si>
  <si>
    <t>162751117</t>
  </si>
  <si>
    <t>Vodorovné přemístění do 10000 m výkopku/sypaniny z horniny třídy těžitelnosti I, skupiny 1 až 3</t>
  </si>
  <si>
    <t>940192940</t>
  </si>
  <si>
    <t>167151101</t>
  </si>
  <si>
    <t>Nakládání výkopku z hornin třídy těžitelnosti I, skupiny 1 až 3 do 100 m3</t>
  </si>
  <si>
    <t>-677195218</t>
  </si>
  <si>
    <t>171201201</t>
  </si>
  <si>
    <t>Uložení sypaniny na skládky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</si>
  <si>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</si>
  <si>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</si>
  <si>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</si>
  <si>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125,46*1,8 'Přepočtené koeficientem množství</t>
  </si>
  <si>
    <t>174101101</t>
  </si>
  <si>
    <t>Zásyp jam, šachet rýh nebo kolem objektů sypaninou se zhutněním</t>
  </si>
  <si>
    <t>2037921105</t>
  </si>
  <si>
    <t>58343872</t>
  </si>
  <si>
    <t>kamenivo drcené hrubé frakce 8/16</t>
  </si>
  <si>
    <t>48037417</t>
  </si>
  <si>
    <t>103,26*2 'Přepočtené koeficientem množství</t>
  </si>
  <si>
    <t>Komunikace</t>
  </si>
  <si>
    <t>572211111</t>
  </si>
  <si>
    <t>Vyspravení plochy kamenivem hrubým drceným</t>
  </si>
  <si>
    <t>-1710429243</t>
  </si>
  <si>
    <t>10"dorovnávky kolem zpevněných ploch"</t>
  </si>
  <si>
    <t>564760111</t>
  </si>
  <si>
    <t>Podklad z kameniva hrubého drceného vel. 16-32 mm tl 200 mm</t>
  </si>
  <si>
    <t>-494226078</t>
  </si>
  <si>
    <t>37*2"chodník OTV"</t>
  </si>
  <si>
    <t>564710011</t>
  </si>
  <si>
    <t>Podklad z kameniva hrubého drceného vel. 8-16 mm tl 50 mm</t>
  </si>
  <si>
    <t>1467112620</t>
  </si>
  <si>
    <t>596841222</t>
  </si>
  <si>
    <t>Kladení betonové dlažby komunikací pro pěší do lože z cement malty vel do 0,25 m2 plochy do 300 m2</t>
  </si>
  <si>
    <t>447763846</t>
  </si>
  <si>
    <t>59245620</t>
  </si>
  <si>
    <t>dlažba desková betonová 500x500x60mm přírodní</t>
  </si>
  <si>
    <t>-1641984498</t>
  </si>
  <si>
    <t>141,55*1,1 'Přepočtené koeficientem množství</t>
  </si>
  <si>
    <t>916231213</t>
  </si>
  <si>
    <t>Osazení chodníkového obrubníku betonového stojatého s boční opěrou do lože z betonu prostého</t>
  </si>
  <si>
    <t>491046182</t>
  </si>
  <si>
    <t>2*19+13,1"ED ŘAS"</t>
  </si>
  <si>
    <t>2*13+2*3"kotelna"</t>
  </si>
  <si>
    <t>2*37,5+13+2"OTV"</t>
  </si>
  <si>
    <t>59217017</t>
  </si>
  <si>
    <t>obrubník betonový chodníkový 100x10x25 cm</t>
  </si>
  <si>
    <t>-76277458</t>
  </si>
  <si>
    <t>173,1*1,1 'Přepočtené koeficientem množství</t>
  </si>
  <si>
    <t xml:space="preserve"> Přesun sutě</t>
  </si>
  <si>
    <t>903012202</t>
  </si>
  <si>
    <t>-285016526</t>
  </si>
  <si>
    <t>456907481</t>
  </si>
  <si>
    <t>36,295*19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</si>
  <si>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</si>
  <si>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</si>
  <si>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644777091</t>
  </si>
  <si>
    <t>-661849738</t>
  </si>
  <si>
    <t>998223011</t>
  </si>
  <si>
    <t>Přesun hmot pro pozemní komunikace s krytem dlážděným</t>
  </si>
  <si>
    <t>-978664941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</si>
  <si>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</si>
  <si>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</si>
  <si>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</si>
  <si>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</si>
  <si>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-1951406857</t>
  </si>
  <si>
    <t>173,1*1,4</t>
  </si>
  <si>
    <t>998711201</t>
  </si>
  <si>
    <t>Přesun hmot procentní pro izolace proti vodě, vlhkosti a plynům v objektech v do 6 m</t>
  </si>
  <si>
    <t>-1770147043</t>
  </si>
  <si>
    <t>Revize hromosvodného vedení - zemní část včetně vyhotovení průkazu způsobilosti UTZ</t>
  </si>
  <si>
    <t>1146487528</t>
  </si>
  <si>
    <t>Projekt hromosvodného vedení - zemní část</t>
  </si>
  <si>
    <t>-944840073</t>
  </si>
  <si>
    <t>-1780556895</t>
  </si>
  <si>
    <t>Dodávka a montáž zemní části hromosvodu vč. naspojkování, uložení, ochrany, zemnícího pásku, uchycení a ostatního materiálu</t>
  </si>
  <si>
    <t>1872604511</t>
  </si>
  <si>
    <t>767531111</t>
  </si>
  <si>
    <t>Montáž vstupních kovových nebo plastových rohoží čistících zón</t>
  </si>
  <si>
    <t>-1628545289</t>
  </si>
  <si>
    <t>5*0,5*1"hlavní vstupy"</t>
  </si>
  <si>
    <t>69752003</t>
  </si>
  <si>
    <t>rohož vstupní provedení hliník super 27 mm zabezpečená proti odcizení</t>
  </si>
  <si>
    <t>1677509251</t>
  </si>
  <si>
    <t>767531121</t>
  </si>
  <si>
    <t>Osazení zapuštěného rámu z L profilů k čistícím rohožím</t>
  </si>
  <si>
    <t>873819985</t>
  </si>
  <si>
    <t>69752160</t>
  </si>
  <si>
    <t>rám pro zapuštění profil L-30/30 25/25 20/30 15/30-Al</t>
  </si>
  <si>
    <t>-1613606499</t>
  </si>
  <si>
    <t>76799511R</t>
  </si>
  <si>
    <t>D+M atypických zámečnických konstrukcí v rámci zpevněných ploch vč. povrchové úpravy žárovým zinkováním (poklopy, mříže, kryty aj.)</t>
  </si>
  <si>
    <t>-120328522</t>
  </si>
  <si>
    <t>767996701</t>
  </si>
  <si>
    <t>Demontáž atypických zámečnických konstrukcí řezáním hmotnosti jednotlivých dílů do 50 kg</t>
  </si>
  <si>
    <t>1824322182</t>
  </si>
  <si>
    <t>-1761820539</t>
  </si>
  <si>
    <t>004 -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</si>
  <si>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</si>
  <si>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</si>
  <si>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</si>
  <si>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</si>
  <si>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</si>
  <si>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</si>
  <si>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</si>
  <si>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</si>
  <si>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</si>
  <si>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</si>
  <si>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</si>
  <si>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</si>
  <si>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</si>
  <si>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</si>
  <si>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</si>
  <si>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</si>
  <si>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</si>
  <si>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</si>
  <si>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objektu,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</si>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</sst>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1"/>
      <c r="AQ5" s="21"/>
      <c r="AR5" s="19"/>
      <c r="BE5" s="25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1"/>
      <c r="AQ6" s="21"/>
      <c r="AR6" s="19"/>
      <c r="BE6" s="25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8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8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8"/>
      <c r="BS13" s="16" t="s">
        <v>6</v>
      </c>
    </row>
    <row r="14" spans="1:74">
      <c r="B14" s="20"/>
      <c r="C14" s="21"/>
      <c r="D14" s="21"/>
      <c r="E14" s="263" t="s">
        <v>31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8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8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8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8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8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8"/>
    </row>
    <row r="23" spans="1:71" s="1" customFormat="1" ht="16.5" customHeight="1">
      <c r="B23" s="20"/>
      <c r="C23" s="21"/>
      <c r="D23" s="21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1"/>
      <c r="AP23" s="21"/>
      <c r="AQ23" s="21"/>
      <c r="AR23" s="19"/>
      <c r="BE23" s="25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8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6">
        <f>ROUND(AG94,2)</f>
        <v>0</v>
      </c>
      <c r="AL26" s="267"/>
      <c r="AM26" s="267"/>
      <c r="AN26" s="267"/>
      <c r="AO26" s="267"/>
      <c r="AP26" s="35"/>
      <c r="AQ26" s="35"/>
      <c r="AR26" s="38"/>
      <c r="BE26" s="25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8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8" t="s">
        <v>39</v>
      </c>
      <c r="M28" s="268"/>
      <c r="N28" s="268"/>
      <c r="O28" s="268"/>
      <c r="P28" s="268"/>
      <c r="Q28" s="35"/>
      <c r="R28" s="35"/>
      <c r="S28" s="35"/>
      <c r="T28" s="35"/>
      <c r="U28" s="35"/>
      <c r="V28" s="35"/>
      <c r="W28" s="268" t="s">
        <v>40</v>
      </c>
      <c r="X28" s="268"/>
      <c r="Y28" s="268"/>
      <c r="Z28" s="268"/>
      <c r="AA28" s="268"/>
      <c r="AB28" s="268"/>
      <c r="AC28" s="268"/>
      <c r="AD28" s="268"/>
      <c r="AE28" s="268"/>
      <c r="AF28" s="35"/>
      <c r="AG28" s="35"/>
      <c r="AH28" s="35"/>
      <c r="AI28" s="35"/>
      <c r="AJ28" s="35"/>
      <c r="AK28" s="268" t="s">
        <v>41</v>
      </c>
      <c r="AL28" s="268"/>
      <c r="AM28" s="268"/>
      <c r="AN28" s="268"/>
      <c r="AO28" s="268"/>
      <c r="AP28" s="35"/>
      <c r="AQ28" s="35"/>
      <c r="AR28" s="38"/>
      <c r="BE28" s="258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71">
        <v>0.21</v>
      </c>
      <c r="M29" s="270"/>
      <c r="N29" s="270"/>
      <c r="O29" s="270"/>
      <c r="P29" s="270"/>
      <c r="Q29" s="40"/>
      <c r="R29" s="40"/>
      <c r="S29" s="40"/>
      <c r="T29" s="40"/>
      <c r="U29" s="40"/>
      <c r="V29" s="40"/>
      <c r="W29" s="269">
        <f>ROUND(AZ94,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0"/>
      <c r="AG29" s="40"/>
      <c r="AH29" s="40"/>
      <c r="AI29" s="40"/>
      <c r="AJ29" s="40"/>
      <c r="AK29" s="269">
        <f>ROUND(AV94, 2)</f>
        <v>0</v>
      </c>
      <c r="AL29" s="270"/>
      <c r="AM29" s="270"/>
      <c r="AN29" s="270"/>
      <c r="AO29" s="270"/>
      <c r="AP29" s="40"/>
      <c r="AQ29" s="40"/>
      <c r="AR29" s="41"/>
      <c r="BE29" s="259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71">
        <v>0.15</v>
      </c>
      <c r="M30" s="270"/>
      <c r="N30" s="270"/>
      <c r="O30" s="270"/>
      <c r="P30" s="270"/>
      <c r="Q30" s="40"/>
      <c r="R30" s="40"/>
      <c r="S30" s="40"/>
      <c r="T30" s="40"/>
      <c r="U30" s="40"/>
      <c r="V30" s="40"/>
      <c r="W30" s="269">
        <f>ROUND(BA94,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0"/>
      <c r="AG30" s="40"/>
      <c r="AH30" s="40"/>
      <c r="AI30" s="40"/>
      <c r="AJ30" s="40"/>
      <c r="AK30" s="269">
        <f>ROUND(AW94, 2)</f>
        <v>0</v>
      </c>
      <c r="AL30" s="270"/>
      <c r="AM30" s="270"/>
      <c r="AN30" s="270"/>
      <c r="AO30" s="270"/>
      <c r="AP30" s="40"/>
      <c r="AQ30" s="40"/>
      <c r="AR30" s="41"/>
      <c r="BE30" s="259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71">
        <v>0.21</v>
      </c>
      <c r="M31" s="270"/>
      <c r="N31" s="270"/>
      <c r="O31" s="270"/>
      <c r="P31" s="270"/>
      <c r="Q31" s="40"/>
      <c r="R31" s="40"/>
      <c r="S31" s="40"/>
      <c r="T31" s="40"/>
      <c r="U31" s="40"/>
      <c r="V31" s="40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0"/>
      <c r="AG31" s="40"/>
      <c r="AH31" s="40"/>
      <c r="AI31" s="40"/>
      <c r="AJ31" s="40"/>
      <c r="AK31" s="269">
        <v>0</v>
      </c>
      <c r="AL31" s="270"/>
      <c r="AM31" s="270"/>
      <c r="AN31" s="270"/>
      <c r="AO31" s="270"/>
      <c r="AP31" s="40"/>
      <c r="AQ31" s="40"/>
      <c r="AR31" s="41"/>
      <c r="BE31" s="259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71">
        <v>0.15</v>
      </c>
      <c r="M32" s="270"/>
      <c r="N32" s="270"/>
      <c r="O32" s="270"/>
      <c r="P32" s="270"/>
      <c r="Q32" s="40"/>
      <c r="R32" s="40"/>
      <c r="S32" s="40"/>
      <c r="T32" s="40"/>
      <c r="U32" s="40"/>
      <c r="V32" s="40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0"/>
      <c r="AG32" s="40"/>
      <c r="AH32" s="40"/>
      <c r="AI32" s="40"/>
      <c r="AJ32" s="40"/>
      <c r="AK32" s="269">
        <v>0</v>
      </c>
      <c r="AL32" s="270"/>
      <c r="AM32" s="270"/>
      <c r="AN32" s="270"/>
      <c r="AO32" s="270"/>
      <c r="AP32" s="40"/>
      <c r="AQ32" s="40"/>
      <c r="AR32" s="41"/>
      <c r="BE32" s="259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71">
        <v>0</v>
      </c>
      <c r="M33" s="270"/>
      <c r="N33" s="270"/>
      <c r="O33" s="270"/>
      <c r="P33" s="270"/>
      <c r="Q33" s="40"/>
      <c r="R33" s="40"/>
      <c r="S33" s="40"/>
      <c r="T33" s="40"/>
      <c r="U33" s="40"/>
      <c r="V33" s="40"/>
      <c r="W33" s="269">
        <f>ROUND(BD94,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0"/>
      <c r="AG33" s="40"/>
      <c r="AH33" s="40"/>
      <c r="AI33" s="40"/>
      <c r="AJ33" s="40"/>
      <c r="AK33" s="269">
        <v>0</v>
      </c>
      <c r="AL33" s="270"/>
      <c r="AM33" s="270"/>
      <c r="AN33" s="270"/>
      <c r="AO33" s="270"/>
      <c r="AP33" s="40"/>
      <c r="AQ33" s="40"/>
      <c r="AR33" s="41"/>
      <c r="BE33" s="259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8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75" t="s">
        <v>50</v>
      </c>
      <c r="Y35" s="273"/>
      <c r="Z35" s="273"/>
      <c r="AA35" s="273"/>
      <c r="AB35" s="273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0</v>
      </c>
      <c r="AL35" s="273"/>
      <c r="AM35" s="273"/>
      <c r="AN35" s="273"/>
      <c r="AO35" s="27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Kolin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4" t="str">
        <f>K6</f>
        <v>Oprava objeku OTV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Kolín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3" t="str">
        <f>IF(AN8= "","",AN8)</f>
        <v>19. 10. 2020</v>
      </c>
      <c r="AN87" s="28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84" t="str">
        <f>IF(E17="","",E17)</f>
        <v xml:space="preserve"> </v>
      </c>
      <c r="AN89" s="285"/>
      <c r="AO89" s="285"/>
      <c r="AP89" s="285"/>
      <c r="AQ89" s="35"/>
      <c r="AR89" s="38"/>
      <c r="AS89" s="287" t="s">
        <v>58</v>
      </c>
      <c r="AT89" s="28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84" t="str">
        <f>IF(E20="","",E20)</f>
        <v>L. Ulrich, DiS</v>
      </c>
      <c r="AN90" s="285"/>
      <c r="AO90" s="285"/>
      <c r="AP90" s="285"/>
      <c r="AQ90" s="35"/>
      <c r="AR90" s="38"/>
      <c r="AS90" s="289"/>
      <c r="AT90" s="29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1"/>
      <c r="AT91" s="29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9" t="s">
        <v>59</v>
      </c>
      <c r="D92" s="250"/>
      <c r="E92" s="250"/>
      <c r="F92" s="250"/>
      <c r="G92" s="250"/>
      <c r="H92" s="72"/>
      <c r="I92" s="253" t="s">
        <v>60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81" t="s">
        <v>61</v>
      </c>
      <c r="AH92" s="250"/>
      <c r="AI92" s="250"/>
      <c r="AJ92" s="250"/>
      <c r="AK92" s="250"/>
      <c r="AL92" s="250"/>
      <c r="AM92" s="250"/>
      <c r="AN92" s="253" t="s">
        <v>62</v>
      </c>
      <c r="AO92" s="250"/>
      <c r="AP92" s="286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6">
        <f>ROUND(AG95+AG99+AG103+AG104,2)</f>
        <v>0</v>
      </c>
      <c r="AH94" s="256"/>
      <c r="AI94" s="256"/>
      <c r="AJ94" s="256"/>
      <c r="AK94" s="256"/>
      <c r="AL94" s="256"/>
      <c r="AM94" s="256"/>
      <c r="AN94" s="293">
        <f t="shared" ref="AN94:AN104" si="0">SUM(AG94,AT94)</f>
        <v>0</v>
      </c>
      <c r="AO94" s="293"/>
      <c r="AP94" s="293"/>
      <c r="AQ94" s="84" t="s">
        <v>1</v>
      </c>
      <c r="AR94" s="85"/>
      <c r="AS94" s="86">
        <f>ROUND(AS95+AS99+AS103+AS104,2)</f>
        <v>0</v>
      </c>
      <c r="AT94" s="87">
        <f t="shared" ref="AT94:AT104" si="1">ROUND(SUM(AV94:AW94),2)</f>
        <v>0</v>
      </c>
      <c r="AU94" s="88">
        <f>ROUND(AU95+AU99+AU103+AU104,5)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ROUND(AZ95+AZ99+AZ103+AZ104,2)</f>
        <v>0</v>
      </c>
      <c r="BA94" s="87">
        <f>ROUND(BA95+BA99+BA103+BA104,2)</f>
        <v>0</v>
      </c>
      <c r="BB94" s="87">
        <f>ROUND(BB95+BB99+BB103+BB104,2)</f>
        <v>0</v>
      </c>
      <c r="BC94" s="87">
        <f>ROUND(BC95+BC99+BC103+BC104,2)</f>
        <v>0</v>
      </c>
      <c r="BD94" s="89">
        <f>ROUND(BD95+BD99+BD103+BD104,2)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16.5" customHeight="1">
      <c r="B95" s="92"/>
      <c r="C95" s="93"/>
      <c r="D95" s="251" t="s">
        <v>82</v>
      </c>
      <c r="E95" s="251"/>
      <c r="F95" s="251"/>
      <c r="G95" s="251"/>
      <c r="H95" s="251"/>
      <c r="I95" s="94"/>
      <c r="J95" s="251" t="s">
        <v>83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82">
        <f>ROUND(SUM(AG96:AG98),2)</f>
        <v>0</v>
      </c>
      <c r="AH95" s="278"/>
      <c r="AI95" s="278"/>
      <c r="AJ95" s="278"/>
      <c r="AK95" s="278"/>
      <c r="AL95" s="278"/>
      <c r="AM95" s="278"/>
      <c r="AN95" s="277">
        <f t="shared" si="0"/>
        <v>0</v>
      </c>
      <c r="AO95" s="278"/>
      <c r="AP95" s="278"/>
      <c r="AQ95" s="95" t="s">
        <v>84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77</v>
      </c>
      <c r="BT95" s="101" t="s">
        <v>85</v>
      </c>
      <c r="BU95" s="101" t="s">
        <v>79</v>
      </c>
      <c r="BV95" s="101" t="s">
        <v>80</v>
      </c>
      <c r="BW95" s="101" t="s">
        <v>86</v>
      </c>
      <c r="BX95" s="101" t="s">
        <v>5</v>
      </c>
      <c r="CL95" s="101" t="s">
        <v>1</v>
      </c>
      <c r="CM95" s="101" t="s">
        <v>87</v>
      </c>
    </row>
    <row r="96" spans="1:91" s="4" customFormat="1" ht="16.5" customHeight="1">
      <c r="A96" s="102" t="s">
        <v>88</v>
      </c>
      <c r="B96" s="57"/>
      <c r="C96" s="103"/>
      <c r="D96" s="103"/>
      <c r="E96" s="252" t="s">
        <v>89</v>
      </c>
      <c r="F96" s="252"/>
      <c r="G96" s="252"/>
      <c r="H96" s="252"/>
      <c r="I96" s="252"/>
      <c r="J96" s="103"/>
      <c r="K96" s="252" t="s">
        <v>90</v>
      </c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79">
        <f>'001.1 - Oprava střechy ED...'!J32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104" t="s">
        <v>91</v>
      </c>
      <c r="AR96" s="59"/>
      <c r="AS96" s="105">
        <v>0</v>
      </c>
      <c r="AT96" s="106">
        <f t="shared" si="1"/>
        <v>0</v>
      </c>
      <c r="AU96" s="107">
        <f>'001.1 - Oprava střechy ED...'!P132</f>
        <v>0</v>
      </c>
      <c r="AV96" s="106">
        <f>'001.1 - Oprava střechy ED...'!J35</f>
        <v>0</v>
      </c>
      <c r="AW96" s="106">
        <f>'001.1 - Oprava střechy ED...'!J36</f>
        <v>0</v>
      </c>
      <c r="AX96" s="106">
        <f>'001.1 - Oprava střechy ED...'!J37</f>
        <v>0</v>
      </c>
      <c r="AY96" s="106">
        <f>'001.1 - Oprava střechy ED...'!J38</f>
        <v>0</v>
      </c>
      <c r="AZ96" s="106">
        <f>'001.1 - Oprava střechy ED...'!F35</f>
        <v>0</v>
      </c>
      <c r="BA96" s="106">
        <f>'001.1 - Oprava střechy ED...'!F36</f>
        <v>0</v>
      </c>
      <c r="BB96" s="106">
        <f>'001.1 - Oprava střechy ED...'!F37</f>
        <v>0</v>
      </c>
      <c r="BC96" s="106">
        <f>'001.1 - Oprava střechy ED...'!F38</f>
        <v>0</v>
      </c>
      <c r="BD96" s="108">
        <f>'001.1 - Oprava střechy ED...'!F39</f>
        <v>0</v>
      </c>
      <c r="BT96" s="109" t="s">
        <v>87</v>
      </c>
      <c r="BV96" s="109" t="s">
        <v>80</v>
      </c>
      <c r="BW96" s="109" t="s">
        <v>92</v>
      </c>
      <c r="BX96" s="109" t="s">
        <v>86</v>
      </c>
      <c r="CL96" s="109" t="s">
        <v>1</v>
      </c>
    </row>
    <row r="97" spans="1:91" s="4" customFormat="1" ht="16.5" customHeight="1">
      <c r="A97" s="102" t="s">
        <v>88</v>
      </c>
      <c r="B97" s="57"/>
      <c r="C97" s="103"/>
      <c r="D97" s="103"/>
      <c r="E97" s="252" t="s">
        <v>93</v>
      </c>
      <c r="F97" s="252"/>
      <c r="G97" s="252"/>
      <c r="H97" s="252"/>
      <c r="I97" s="252"/>
      <c r="J97" s="103"/>
      <c r="K97" s="252" t="s">
        <v>94</v>
      </c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79">
        <f>'001.2 - Oprava střechy ko...'!J32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104" t="s">
        <v>91</v>
      </c>
      <c r="AR97" s="59"/>
      <c r="AS97" s="105">
        <v>0</v>
      </c>
      <c r="AT97" s="106">
        <f t="shared" si="1"/>
        <v>0</v>
      </c>
      <c r="AU97" s="107">
        <f>'001.2 - Oprava střechy ko...'!P133</f>
        <v>0</v>
      </c>
      <c r="AV97" s="106">
        <f>'001.2 - Oprava střechy ko...'!J35</f>
        <v>0</v>
      </c>
      <c r="AW97" s="106">
        <f>'001.2 - Oprava střechy ko...'!J36</f>
        <v>0</v>
      </c>
      <c r="AX97" s="106">
        <f>'001.2 - Oprava střechy ko...'!J37</f>
        <v>0</v>
      </c>
      <c r="AY97" s="106">
        <f>'001.2 - Oprava střechy ko...'!J38</f>
        <v>0</v>
      </c>
      <c r="AZ97" s="106">
        <f>'001.2 - Oprava střechy ko...'!F35</f>
        <v>0</v>
      </c>
      <c r="BA97" s="106">
        <f>'001.2 - Oprava střechy ko...'!F36</f>
        <v>0</v>
      </c>
      <c r="BB97" s="106">
        <f>'001.2 - Oprava střechy ko...'!F37</f>
        <v>0</v>
      </c>
      <c r="BC97" s="106">
        <f>'001.2 - Oprava střechy ko...'!F38</f>
        <v>0</v>
      </c>
      <c r="BD97" s="108">
        <f>'001.2 - Oprava střechy ko...'!F39</f>
        <v>0</v>
      </c>
      <c r="BT97" s="109" t="s">
        <v>87</v>
      </c>
      <c r="BV97" s="109" t="s">
        <v>80</v>
      </c>
      <c r="BW97" s="109" t="s">
        <v>95</v>
      </c>
      <c r="BX97" s="109" t="s">
        <v>86</v>
      </c>
      <c r="CL97" s="109" t="s">
        <v>1</v>
      </c>
    </row>
    <row r="98" spans="1:91" s="4" customFormat="1" ht="16.5" customHeight="1">
      <c r="A98" s="102" t="s">
        <v>88</v>
      </c>
      <c r="B98" s="57"/>
      <c r="C98" s="103"/>
      <c r="D98" s="103"/>
      <c r="E98" s="252" t="s">
        <v>96</v>
      </c>
      <c r="F98" s="252"/>
      <c r="G98" s="252"/>
      <c r="H98" s="252"/>
      <c r="I98" s="252"/>
      <c r="J98" s="103"/>
      <c r="K98" s="252" t="s">
        <v>97</v>
      </c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79">
        <f>'001.3 - Oprava střechy OTV'!J32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104" t="s">
        <v>91</v>
      </c>
      <c r="AR98" s="59"/>
      <c r="AS98" s="105">
        <v>0</v>
      </c>
      <c r="AT98" s="106">
        <f t="shared" si="1"/>
        <v>0</v>
      </c>
      <c r="AU98" s="107">
        <f>'001.3 - Oprava střechy OTV'!P135</f>
        <v>0</v>
      </c>
      <c r="AV98" s="106">
        <f>'001.3 - Oprava střechy OTV'!J35</f>
        <v>0</v>
      </c>
      <c r="AW98" s="106">
        <f>'001.3 - Oprava střechy OTV'!J36</f>
        <v>0</v>
      </c>
      <c r="AX98" s="106">
        <f>'001.3 - Oprava střechy OTV'!J37</f>
        <v>0</v>
      </c>
      <c r="AY98" s="106">
        <f>'001.3 - Oprava střechy OTV'!J38</f>
        <v>0</v>
      </c>
      <c r="AZ98" s="106">
        <f>'001.3 - Oprava střechy OTV'!F35</f>
        <v>0</v>
      </c>
      <c r="BA98" s="106">
        <f>'001.3 - Oprava střechy OTV'!F36</f>
        <v>0</v>
      </c>
      <c r="BB98" s="106">
        <f>'001.3 - Oprava střechy OTV'!F37</f>
        <v>0</v>
      </c>
      <c r="BC98" s="106">
        <f>'001.3 - Oprava střechy OTV'!F38</f>
        <v>0</v>
      </c>
      <c r="BD98" s="108">
        <f>'001.3 - Oprava střechy OTV'!F39</f>
        <v>0</v>
      </c>
      <c r="BT98" s="109" t="s">
        <v>87</v>
      </c>
      <c r="BV98" s="109" t="s">
        <v>80</v>
      </c>
      <c r="BW98" s="109" t="s">
        <v>98</v>
      </c>
      <c r="BX98" s="109" t="s">
        <v>86</v>
      </c>
      <c r="CL98" s="109" t="s">
        <v>1</v>
      </c>
    </row>
    <row r="99" spans="1:91" s="7" customFormat="1" ht="16.5" customHeight="1">
      <c r="B99" s="92"/>
      <c r="C99" s="93"/>
      <c r="D99" s="251" t="s">
        <v>99</v>
      </c>
      <c r="E99" s="251"/>
      <c r="F99" s="251"/>
      <c r="G99" s="251"/>
      <c r="H99" s="251"/>
      <c r="I99" s="94"/>
      <c r="J99" s="251" t="s">
        <v>100</v>
      </c>
      <c r="K99" s="251"/>
      <c r="L99" s="251"/>
      <c r="M99" s="251"/>
      <c r="N99" s="251"/>
      <c r="O99" s="251"/>
      <c r="P99" s="251"/>
      <c r="Q99" s="251"/>
      <c r="R99" s="251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82">
        <f>ROUND(SUM(AG100:AG102),2)</f>
        <v>0</v>
      </c>
      <c r="AH99" s="278"/>
      <c r="AI99" s="278"/>
      <c r="AJ99" s="278"/>
      <c r="AK99" s="278"/>
      <c r="AL99" s="278"/>
      <c r="AM99" s="278"/>
      <c r="AN99" s="277">
        <f t="shared" si="0"/>
        <v>0</v>
      </c>
      <c r="AO99" s="278"/>
      <c r="AP99" s="278"/>
      <c r="AQ99" s="95" t="s">
        <v>84</v>
      </c>
      <c r="AR99" s="96"/>
      <c r="AS99" s="97">
        <f>ROUND(SUM(AS100:AS102),2)</f>
        <v>0</v>
      </c>
      <c r="AT99" s="98">
        <f t="shared" si="1"/>
        <v>0</v>
      </c>
      <c r="AU99" s="99">
        <f>ROUND(SUM(AU100:AU102),5)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ROUND(SUM(AZ100:AZ102),2)</f>
        <v>0</v>
      </c>
      <c r="BA99" s="98">
        <f>ROUND(SUM(BA100:BA102),2)</f>
        <v>0</v>
      </c>
      <c r="BB99" s="98">
        <f>ROUND(SUM(BB100:BB102),2)</f>
        <v>0</v>
      </c>
      <c r="BC99" s="98">
        <f>ROUND(SUM(BC100:BC102),2)</f>
        <v>0</v>
      </c>
      <c r="BD99" s="100">
        <f>ROUND(SUM(BD100:BD102),2)</f>
        <v>0</v>
      </c>
      <c r="BS99" s="101" t="s">
        <v>77</v>
      </c>
      <c r="BT99" s="101" t="s">
        <v>85</v>
      </c>
      <c r="BU99" s="101" t="s">
        <v>79</v>
      </c>
      <c r="BV99" s="101" t="s">
        <v>80</v>
      </c>
      <c r="BW99" s="101" t="s">
        <v>101</v>
      </c>
      <c r="BX99" s="101" t="s">
        <v>5</v>
      </c>
      <c r="CL99" s="101" t="s">
        <v>1</v>
      </c>
      <c r="CM99" s="101" t="s">
        <v>87</v>
      </c>
    </row>
    <row r="100" spans="1:91" s="4" customFormat="1" ht="16.5" customHeight="1">
      <c r="A100" s="102" t="s">
        <v>88</v>
      </c>
      <c r="B100" s="57"/>
      <c r="C100" s="103"/>
      <c r="D100" s="103"/>
      <c r="E100" s="252" t="s">
        <v>102</v>
      </c>
      <c r="F100" s="252"/>
      <c r="G100" s="252"/>
      <c r="H100" s="252"/>
      <c r="I100" s="252"/>
      <c r="J100" s="103"/>
      <c r="K100" s="252" t="s">
        <v>103</v>
      </c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252"/>
      <c r="AD100" s="252"/>
      <c r="AE100" s="252"/>
      <c r="AF100" s="252"/>
      <c r="AG100" s="279">
        <f>'002.1 - Vnější plášť ED ŘAS'!J32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104" t="s">
        <v>91</v>
      </c>
      <c r="AR100" s="59"/>
      <c r="AS100" s="105">
        <v>0</v>
      </c>
      <c r="AT100" s="106">
        <f t="shared" si="1"/>
        <v>0</v>
      </c>
      <c r="AU100" s="107">
        <f>'002.1 - Vnější plášť ED ŘAS'!P139</f>
        <v>0</v>
      </c>
      <c r="AV100" s="106">
        <f>'002.1 - Vnější plášť ED ŘAS'!J35</f>
        <v>0</v>
      </c>
      <c r="AW100" s="106">
        <f>'002.1 - Vnější plášť ED ŘAS'!J36</f>
        <v>0</v>
      </c>
      <c r="AX100" s="106">
        <f>'002.1 - Vnější plášť ED ŘAS'!J37</f>
        <v>0</v>
      </c>
      <c r="AY100" s="106">
        <f>'002.1 - Vnější plášť ED ŘAS'!J38</f>
        <v>0</v>
      </c>
      <c r="AZ100" s="106">
        <f>'002.1 - Vnější plášť ED ŘAS'!F35</f>
        <v>0</v>
      </c>
      <c r="BA100" s="106">
        <f>'002.1 - Vnější plášť ED ŘAS'!F36</f>
        <v>0</v>
      </c>
      <c r="BB100" s="106">
        <f>'002.1 - Vnější plášť ED ŘAS'!F37</f>
        <v>0</v>
      </c>
      <c r="BC100" s="106">
        <f>'002.1 - Vnější plášť ED ŘAS'!F38</f>
        <v>0</v>
      </c>
      <c r="BD100" s="108">
        <f>'002.1 - Vnější plášť ED ŘAS'!F39</f>
        <v>0</v>
      </c>
      <c r="BT100" s="109" t="s">
        <v>87</v>
      </c>
      <c r="BV100" s="109" t="s">
        <v>80</v>
      </c>
      <c r="BW100" s="109" t="s">
        <v>104</v>
      </c>
      <c r="BX100" s="109" t="s">
        <v>101</v>
      </c>
      <c r="CL100" s="109" t="s">
        <v>1</v>
      </c>
    </row>
    <row r="101" spans="1:91" s="4" customFormat="1" ht="16.5" customHeight="1">
      <c r="A101" s="102" t="s">
        <v>88</v>
      </c>
      <c r="B101" s="57"/>
      <c r="C101" s="103"/>
      <c r="D101" s="103"/>
      <c r="E101" s="252" t="s">
        <v>105</v>
      </c>
      <c r="F101" s="252"/>
      <c r="G101" s="252"/>
      <c r="H101" s="252"/>
      <c r="I101" s="252"/>
      <c r="J101" s="103"/>
      <c r="K101" s="252" t="s">
        <v>106</v>
      </c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79">
        <f>'002.2 - Vnější plášť kotelna'!J32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104" t="s">
        <v>91</v>
      </c>
      <c r="AR101" s="59"/>
      <c r="AS101" s="105">
        <v>0</v>
      </c>
      <c r="AT101" s="106">
        <f t="shared" si="1"/>
        <v>0</v>
      </c>
      <c r="AU101" s="107">
        <f>'002.2 - Vnější plášť kotelna'!P137</f>
        <v>0</v>
      </c>
      <c r="AV101" s="106">
        <f>'002.2 - Vnější plášť kotelna'!J35</f>
        <v>0</v>
      </c>
      <c r="AW101" s="106">
        <f>'002.2 - Vnější plášť kotelna'!J36</f>
        <v>0</v>
      </c>
      <c r="AX101" s="106">
        <f>'002.2 - Vnější plášť kotelna'!J37</f>
        <v>0</v>
      </c>
      <c r="AY101" s="106">
        <f>'002.2 - Vnější plášť kotelna'!J38</f>
        <v>0</v>
      </c>
      <c r="AZ101" s="106">
        <f>'002.2 - Vnější plášť kotelna'!F35</f>
        <v>0</v>
      </c>
      <c r="BA101" s="106">
        <f>'002.2 - Vnější plášť kotelna'!F36</f>
        <v>0</v>
      </c>
      <c r="BB101" s="106">
        <f>'002.2 - Vnější plášť kotelna'!F37</f>
        <v>0</v>
      </c>
      <c r="BC101" s="106">
        <f>'002.2 - Vnější plášť kotelna'!F38</f>
        <v>0</v>
      </c>
      <c r="BD101" s="108">
        <f>'002.2 - Vnější plášť kotelna'!F39</f>
        <v>0</v>
      </c>
      <c r="BT101" s="109" t="s">
        <v>87</v>
      </c>
      <c r="BV101" s="109" t="s">
        <v>80</v>
      </c>
      <c r="BW101" s="109" t="s">
        <v>107</v>
      </c>
      <c r="BX101" s="109" t="s">
        <v>101</v>
      </c>
      <c r="CL101" s="109" t="s">
        <v>1</v>
      </c>
    </row>
    <row r="102" spans="1:91" s="4" customFormat="1" ht="16.5" customHeight="1">
      <c r="A102" s="102" t="s">
        <v>88</v>
      </c>
      <c r="B102" s="57"/>
      <c r="C102" s="103"/>
      <c r="D102" s="103"/>
      <c r="E102" s="252" t="s">
        <v>108</v>
      </c>
      <c r="F102" s="252"/>
      <c r="G102" s="252"/>
      <c r="H102" s="252"/>
      <c r="I102" s="252"/>
      <c r="J102" s="103"/>
      <c r="K102" s="252" t="s">
        <v>109</v>
      </c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252"/>
      <c r="AD102" s="252"/>
      <c r="AE102" s="252"/>
      <c r="AF102" s="252"/>
      <c r="AG102" s="279">
        <f>'002.3 - Vnější plášť OTV'!J32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104" t="s">
        <v>91</v>
      </c>
      <c r="AR102" s="59"/>
      <c r="AS102" s="105">
        <v>0</v>
      </c>
      <c r="AT102" s="106">
        <f t="shared" si="1"/>
        <v>0</v>
      </c>
      <c r="AU102" s="107">
        <f>'002.3 - Vnější plášť OTV'!P138</f>
        <v>0</v>
      </c>
      <c r="AV102" s="106">
        <f>'002.3 - Vnější plášť OTV'!J35</f>
        <v>0</v>
      </c>
      <c r="AW102" s="106">
        <f>'002.3 - Vnější plášť OTV'!J36</f>
        <v>0</v>
      </c>
      <c r="AX102" s="106">
        <f>'002.3 - Vnější plášť OTV'!J37</f>
        <v>0</v>
      </c>
      <c r="AY102" s="106">
        <f>'002.3 - Vnější plášť OTV'!J38</f>
        <v>0</v>
      </c>
      <c r="AZ102" s="106">
        <f>'002.3 - Vnější plášť OTV'!F35</f>
        <v>0</v>
      </c>
      <c r="BA102" s="106">
        <f>'002.3 - Vnější plášť OTV'!F36</f>
        <v>0</v>
      </c>
      <c r="BB102" s="106">
        <f>'002.3 - Vnější plášť OTV'!F37</f>
        <v>0</v>
      </c>
      <c r="BC102" s="106">
        <f>'002.3 - Vnější plášť OTV'!F38</f>
        <v>0</v>
      </c>
      <c r="BD102" s="108">
        <f>'002.3 - Vnější plášť OTV'!F39</f>
        <v>0</v>
      </c>
      <c r="BT102" s="109" t="s">
        <v>87</v>
      </c>
      <c r="BV102" s="109" t="s">
        <v>80</v>
      </c>
      <c r="BW102" s="109" t="s">
        <v>110</v>
      </c>
      <c r="BX102" s="109" t="s">
        <v>101</v>
      </c>
      <c r="CL102" s="109" t="s">
        <v>1</v>
      </c>
    </row>
    <row r="103" spans="1:91" s="7" customFormat="1" ht="16.5" customHeight="1">
      <c r="A103" s="102" t="s">
        <v>88</v>
      </c>
      <c r="B103" s="92"/>
      <c r="C103" s="93"/>
      <c r="D103" s="251" t="s">
        <v>111</v>
      </c>
      <c r="E103" s="251"/>
      <c r="F103" s="251"/>
      <c r="G103" s="251"/>
      <c r="H103" s="251"/>
      <c r="I103" s="94"/>
      <c r="J103" s="251" t="s">
        <v>112</v>
      </c>
      <c r="K103" s="251"/>
      <c r="L103" s="251"/>
      <c r="M103" s="251"/>
      <c r="N103" s="251"/>
      <c r="O103" s="251"/>
      <c r="P103" s="251"/>
      <c r="Q103" s="251"/>
      <c r="R103" s="251"/>
      <c r="S103" s="251"/>
      <c r="T103" s="251"/>
      <c r="U103" s="251"/>
      <c r="V103" s="251"/>
      <c r="W103" s="251"/>
      <c r="X103" s="251"/>
      <c r="Y103" s="251"/>
      <c r="Z103" s="251"/>
      <c r="AA103" s="251"/>
      <c r="AB103" s="251"/>
      <c r="AC103" s="251"/>
      <c r="AD103" s="251"/>
      <c r="AE103" s="251"/>
      <c r="AF103" s="251"/>
      <c r="AG103" s="277">
        <f>'003 - Oprava zpevněných p...'!J30</f>
        <v>0</v>
      </c>
      <c r="AH103" s="278"/>
      <c r="AI103" s="278"/>
      <c r="AJ103" s="278"/>
      <c r="AK103" s="278"/>
      <c r="AL103" s="278"/>
      <c r="AM103" s="278"/>
      <c r="AN103" s="277">
        <f t="shared" si="0"/>
        <v>0</v>
      </c>
      <c r="AO103" s="278"/>
      <c r="AP103" s="278"/>
      <c r="AQ103" s="95" t="s">
        <v>84</v>
      </c>
      <c r="AR103" s="96"/>
      <c r="AS103" s="97">
        <v>0</v>
      </c>
      <c r="AT103" s="98">
        <f t="shared" si="1"/>
        <v>0</v>
      </c>
      <c r="AU103" s="99">
        <f>'003 - Oprava zpevněných p...'!P127</f>
        <v>0</v>
      </c>
      <c r="AV103" s="98">
        <f>'003 - Oprava zpevněných p...'!J33</f>
        <v>0</v>
      </c>
      <c r="AW103" s="98">
        <f>'003 - Oprava zpevněných p...'!J34</f>
        <v>0</v>
      </c>
      <c r="AX103" s="98">
        <f>'003 - Oprava zpevněných p...'!J35</f>
        <v>0</v>
      </c>
      <c r="AY103" s="98">
        <f>'003 - Oprava zpevněných p...'!J36</f>
        <v>0</v>
      </c>
      <c r="AZ103" s="98">
        <f>'003 - Oprava zpevněných p...'!F33</f>
        <v>0</v>
      </c>
      <c r="BA103" s="98">
        <f>'003 - Oprava zpevněných p...'!F34</f>
        <v>0</v>
      </c>
      <c r="BB103" s="98">
        <f>'003 - Oprava zpevněných p...'!F35</f>
        <v>0</v>
      </c>
      <c r="BC103" s="98">
        <f>'003 - Oprava zpevněných p...'!F36</f>
        <v>0</v>
      </c>
      <c r="BD103" s="100">
        <f>'003 - Oprava zpevněných p...'!F37</f>
        <v>0</v>
      </c>
      <c r="BT103" s="101" t="s">
        <v>85</v>
      </c>
      <c r="BV103" s="101" t="s">
        <v>80</v>
      </c>
      <c r="BW103" s="101" t="s">
        <v>113</v>
      </c>
      <c r="BX103" s="101" t="s">
        <v>5</v>
      </c>
      <c r="CL103" s="101" t="s">
        <v>1</v>
      </c>
      <c r="CM103" s="101" t="s">
        <v>87</v>
      </c>
    </row>
    <row r="104" spans="1:91" s="7" customFormat="1" ht="16.5" customHeight="1">
      <c r="A104" s="102" t="s">
        <v>88</v>
      </c>
      <c r="B104" s="92"/>
      <c r="C104" s="93"/>
      <c r="D104" s="251" t="s">
        <v>114</v>
      </c>
      <c r="E104" s="251"/>
      <c r="F104" s="251"/>
      <c r="G104" s="251"/>
      <c r="H104" s="251"/>
      <c r="I104" s="94"/>
      <c r="J104" s="251" t="s">
        <v>115</v>
      </c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51"/>
      <c r="AG104" s="277">
        <f>'004 - Vedlejší a ostatní ...'!J30</f>
        <v>0</v>
      </c>
      <c r="AH104" s="278"/>
      <c r="AI104" s="278"/>
      <c r="AJ104" s="278"/>
      <c r="AK104" s="278"/>
      <c r="AL104" s="278"/>
      <c r="AM104" s="278"/>
      <c r="AN104" s="277">
        <f t="shared" si="0"/>
        <v>0</v>
      </c>
      <c r="AO104" s="278"/>
      <c r="AP104" s="278"/>
      <c r="AQ104" s="95" t="s">
        <v>116</v>
      </c>
      <c r="AR104" s="96"/>
      <c r="AS104" s="110">
        <v>0</v>
      </c>
      <c r="AT104" s="111">
        <f t="shared" si="1"/>
        <v>0</v>
      </c>
      <c r="AU104" s="112">
        <f>'004 - Vedlejší a ostatní ...'!P120</f>
        <v>0</v>
      </c>
      <c r="AV104" s="111">
        <f>'004 - Vedlejší a ostatní ...'!J33</f>
        <v>0</v>
      </c>
      <c r="AW104" s="111">
        <f>'004 - Vedlejší a ostatní ...'!J34</f>
        <v>0</v>
      </c>
      <c r="AX104" s="111">
        <f>'004 - Vedlejší a ostatní ...'!J35</f>
        <v>0</v>
      </c>
      <c r="AY104" s="111">
        <f>'004 - Vedlejší a ostatní ...'!J36</f>
        <v>0</v>
      </c>
      <c r="AZ104" s="111">
        <f>'004 - Vedlejší a ostatní ...'!F33</f>
        <v>0</v>
      </c>
      <c r="BA104" s="111">
        <f>'004 - Vedlejší a ostatní ...'!F34</f>
        <v>0</v>
      </c>
      <c r="BB104" s="111">
        <f>'004 - Vedlejší a ostatní ...'!F35</f>
        <v>0</v>
      </c>
      <c r="BC104" s="111">
        <f>'004 - Vedlejší a ostatní ...'!F36</f>
        <v>0</v>
      </c>
      <c r="BD104" s="113">
        <f>'004 - Vedlejší a ostatní ...'!F37</f>
        <v>0</v>
      </c>
      <c r="BT104" s="101" t="s">
        <v>85</v>
      </c>
      <c r="BV104" s="101" t="s">
        <v>80</v>
      </c>
      <c r="BW104" s="101" t="s">
        <v>117</v>
      </c>
      <c r="BX104" s="101" t="s">
        <v>5</v>
      </c>
      <c r="CL104" s="101" t="s">
        <v>1</v>
      </c>
      <c r="CM104" s="101" t="s">
        <v>87</v>
      </c>
    </row>
    <row r="105" spans="1:91" s="2" customFormat="1" ht="30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38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sheetProtection algorithmName="SHA-512" hashValue="uOjR0mNkVtdkcY4bsOK5AUdbDC1XUk3PFUumjwMo3vDjNbXoLeu+M7z2jikcWAMhZki5CkSgUoDtxEPVnuc4Cg==" saltValue="2B1nnCPhW4xY2mC7uRxbPi0LPNG/gHNjbPBIXfy+vTD32PW9SC6CP3tAPYnLk7pkj8KXuN/ls7mfQqnr+gzcDg==" spinCount="100000" sheet="1" objects="1" scenarios="1" formatColumns="0" formatRows="0"/>
  <mergeCells count="78">
    <mergeCell ref="AG104:AM104"/>
    <mergeCell ref="AG96:AM96"/>
    <mergeCell ref="AG95:AM95"/>
    <mergeCell ref="AG97:AM97"/>
    <mergeCell ref="AM87:AN87"/>
    <mergeCell ref="AM89:AP89"/>
    <mergeCell ref="AM90:AP90"/>
    <mergeCell ref="AN99:AP99"/>
    <mergeCell ref="AN104:AP104"/>
    <mergeCell ref="AN103:AP103"/>
    <mergeCell ref="AN97:AP97"/>
    <mergeCell ref="AN101:AP101"/>
    <mergeCell ref="AN92:AP92"/>
    <mergeCell ref="AN95:AP95"/>
    <mergeCell ref="AN98:AP98"/>
    <mergeCell ref="AN100:AP100"/>
    <mergeCell ref="AR2:BE2"/>
    <mergeCell ref="AG103:AM103"/>
    <mergeCell ref="AG102:AM102"/>
    <mergeCell ref="AG101:AM101"/>
    <mergeCell ref="AG92:AM92"/>
    <mergeCell ref="AG99:AM99"/>
    <mergeCell ref="AG100:AM100"/>
    <mergeCell ref="AG98:AM98"/>
    <mergeCell ref="AN102:AP102"/>
    <mergeCell ref="AN96:AP96"/>
    <mergeCell ref="AS89:AT91"/>
    <mergeCell ref="AN94:AP94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K96:AF96"/>
    <mergeCell ref="K97:AF97"/>
    <mergeCell ref="K102:AF102"/>
    <mergeCell ref="K101:AF101"/>
    <mergeCell ref="K100:AF100"/>
    <mergeCell ref="K98:AF98"/>
    <mergeCell ref="C92:G92"/>
    <mergeCell ref="D104:H104"/>
    <mergeCell ref="D103:H103"/>
    <mergeCell ref="D99:H99"/>
    <mergeCell ref="D95:H95"/>
    <mergeCell ref="E98:I98"/>
    <mergeCell ref="E102:I102"/>
    <mergeCell ref="E101:I101"/>
    <mergeCell ref="E100:I100"/>
    <mergeCell ref="E97:I97"/>
    <mergeCell ref="E96:I96"/>
    <mergeCell ref="I92:AF92"/>
    <mergeCell ref="J103:AF103"/>
    <mergeCell ref="J99:AF99"/>
    <mergeCell ref="J104:AF104"/>
    <mergeCell ref="J95:AF95"/>
  </mergeCells>
  <hyperlinks>
    <hyperlink ref="A96" location="'001.1 - Oprava střechy ED...'!C2" display="/"/>
    <hyperlink ref="A97" location="'001.2 - Oprava střechy ko...'!C2" display="/"/>
    <hyperlink ref="A98" location="'001.3 - Oprava střechy OTV'!C2" display="/"/>
    <hyperlink ref="A100" location="'002.1 - Vnější plášť ED ŘAS'!C2" display="/"/>
    <hyperlink ref="A101" location="'002.2 - Vnější plášť kotelna'!C2" display="/"/>
    <hyperlink ref="A102" location="'002.3 - Vnější plášť OTV'!C2" display="/"/>
    <hyperlink ref="A103" location="'003 - Oprava zpevněných p...'!C2" display="/"/>
    <hyperlink ref="A104" location="'004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120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122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ROUND((SUM(BE132:BE235)),  2)</f>
        <v>0</v>
      </c>
      <c r="G35" s="33"/>
      <c r="H35" s="33"/>
      <c r="I35" s="129">
        <v>0.21</v>
      </c>
      <c r="J35" s="128">
        <f>ROUND(((SUM(BE132:BE235))*I35),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ROUND((SUM(BF132:BF235)),  2)</f>
        <v>0</v>
      </c>
      <c r="G36" s="33"/>
      <c r="H36" s="33"/>
      <c r="I36" s="129">
        <v>0.15</v>
      </c>
      <c r="J36" s="128">
        <f>ROUND(((SUM(BF132:BF235))*I36),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ROUND((SUM(BG132:BG235)),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ROUND((SUM(BH132:BH235)),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ROUND((SUM(BI132:BI235)),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120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001.1 - Oprava střechy ED ŘAS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J134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J143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J148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J158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134</v>
      </c>
      <c r="E105" s="155"/>
      <c r="F105" s="155"/>
      <c r="G105" s="155"/>
      <c r="H105" s="155"/>
      <c r="I105" s="155"/>
      <c r="J105" s="156">
        <f>J160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135</v>
      </c>
      <c r="E106" s="160"/>
      <c r="F106" s="160"/>
      <c r="G106" s="160"/>
      <c r="H106" s="160"/>
      <c r="I106" s="160"/>
      <c r="J106" s="161">
        <f>J161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136</v>
      </c>
      <c r="E107" s="160"/>
      <c r="F107" s="160"/>
      <c r="G107" s="160"/>
      <c r="H107" s="160"/>
      <c r="I107" s="160"/>
      <c r="J107" s="161">
        <f>J213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137</v>
      </c>
      <c r="E108" s="160"/>
      <c r="F108" s="160"/>
      <c r="G108" s="160"/>
      <c r="H108" s="160"/>
      <c r="I108" s="160"/>
      <c r="J108" s="161">
        <f>J218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138</v>
      </c>
      <c r="E109" s="160"/>
      <c r="F109" s="160"/>
      <c r="G109" s="160"/>
      <c r="H109" s="160"/>
      <c r="I109" s="160"/>
      <c r="J109" s="161">
        <f>J224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139</v>
      </c>
      <c r="E110" s="160"/>
      <c r="F110" s="160"/>
      <c r="G110" s="160"/>
      <c r="H110" s="160"/>
      <c r="I110" s="160"/>
      <c r="J110" s="161">
        <f>J234</f>
        <v>0</v>
      </c>
      <c r="K110" s="103"/>
      <c r="L110" s="162"/>
    </row>
    <row r="111" spans="1:47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140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301" t="str">
        <f>E7</f>
        <v>Oprava objeku OTV</v>
      </c>
      <c r="F120" s="302"/>
      <c r="G120" s="302"/>
      <c r="H120" s="302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8" t="s">
        <v>119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pans="1:31" s="2" customFormat="1" ht="16.5" customHeight="1">
      <c r="A122" s="33"/>
      <c r="B122" s="34"/>
      <c r="C122" s="35"/>
      <c r="D122" s="35"/>
      <c r="E122" s="301" t="s">
        <v>120</v>
      </c>
      <c r="F122" s="303"/>
      <c r="G122" s="303"/>
      <c r="H122" s="303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121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54" t="str">
        <f>E11</f>
        <v>001.1 - Oprava střechy ED ŘAS</v>
      </c>
      <c r="F124" s="303"/>
      <c r="G124" s="303"/>
      <c r="H124" s="303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F14</f>
        <v>Kolín</v>
      </c>
      <c r="G126" s="35"/>
      <c r="H126" s="35"/>
      <c r="I126" s="28" t="s">
        <v>22</v>
      </c>
      <c r="J126" s="65" t="str">
        <f>IF(J14="","",J14)</f>
        <v>19. 10. 2020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5"/>
      <c r="E128" s="35"/>
      <c r="F128" s="26" t="str">
        <f>E17</f>
        <v>Správa železnic, státní organizace</v>
      </c>
      <c r="G128" s="35"/>
      <c r="H128" s="35"/>
      <c r="I128" s="28" t="s">
        <v>32</v>
      </c>
      <c r="J128" s="31" t="str">
        <f>E23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IF(E20="","",E20)</f>
        <v>Vyplň údaj</v>
      </c>
      <c r="G129" s="35"/>
      <c r="H129" s="35"/>
      <c r="I129" s="28" t="s">
        <v>35</v>
      </c>
      <c r="J129" s="31" t="str">
        <f>E26</f>
        <v>L. Ulrich, DiS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63"/>
      <c r="B131" s="164"/>
      <c r="C131" s="165" t="s">
        <v>141</v>
      </c>
      <c r="D131" s="166" t="s">
        <v>63</v>
      </c>
      <c r="E131" s="166" t="s">
        <v>59</v>
      </c>
      <c r="F131" s="166" t="s">
        <v>60</v>
      </c>
      <c r="G131" s="166" t="s">
        <v>142</v>
      </c>
      <c r="H131" s="166" t="s">
        <v>143</v>
      </c>
      <c r="I131" s="166" t="s">
        <v>144</v>
      </c>
      <c r="J131" s="167" t="s">
        <v>125</v>
      </c>
      <c r="K131" s="168" t="s">
        <v>145</v>
      </c>
      <c r="L131" s="169"/>
      <c r="M131" s="74" t="s">
        <v>1</v>
      </c>
      <c r="N131" s="75" t="s">
        <v>42</v>
      </c>
      <c r="O131" s="75" t="s">
        <v>146</v>
      </c>
      <c r="P131" s="75" t="s">
        <v>147</v>
      </c>
      <c r="Q131" s="75" t="s">
        <v>148</v>
      </c>
      <c r="R131" s="75" t="s">
        <v>149</v>
      </c>
      <c r="S131" s="75" t="s">
        <v>150</v>
      </c>
      <c r="T131" s="76" t="s">
        <v>151</v>
      </c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</row>
    <row r="132" spans="1:65" s="2" customFormat="1" ht="22.9" customHeight="1">
      <c r="A132" s="33"/>
      <c r="B132" s="34"/>
      <c r="C132" s="81" t="s">
        <v>152</v>
      </c>
      <c r="D132" s="35"/>
      <c r="E132" s="35"/>
      <c r="F132" s="35"/>
      <c r="G132" s="35"/>
      <c r="H132" s="35"/>
      <c r="I132" s="35"/>
      <c r="J132" s="170">
        <f>BK132</f>
        <v>0</v>
      </c>
      <c r="K132" s="35"/>
      <c r="L132" s="38"/>
      <c r="M132" s="77"/>
      <c r="N132" s="171"/>
      <c r="O132" s="78"/>
      <c r="P132" s="172">
        <f>P133+P160</f>
        <v>0</v>
      </c>
      <c r="Q132" s="78"/>
      <c r="R132" s="172">
        <f>R133+R160</f>
        <v>4.62020067</v>
      </c>
      <c r="S132" s="78"/>
      <c r="T132" s="173">
        <f>T133+T160</f>
        <v>4.1509656000000001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77</v>
      </c>
      <c r="AU132" s="16" t="s">
        <v>127</v>
      </c>
      <c r="BK132" s="174">
        <f>BK133+BK160</f>
        <v>0</v>
      </c>
    </row>
    <row r="133" spans="1:65" s="12" customFormat="1" ht="25.9" customHeight="1">
      <c r="B133" s="175"/>
      <c r="C133" s="176"/>
      <c r="D133" s="177" t="s">
        <v>77</v>
      </c>
      <c r="E133" s="178" t="s">
        <v>153</v>
      </c>
      <c r="F133" s="178" t="s">
        <v>154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P134+P138+P143+P148+P158</f>
        <v>0</v>
      </c>
      <c r="Q133" s="183"/>
      <c r="R133" s="184">
        <f>R134+R138+R143+R148+R158</f>
        <v>3.0672430000000004</v>
      </c>
      <c r="S133" s="183"/>
      <c r="T133" s="185">
        <f>T134+T138+T143+T148+T158</f>
        <v>3.3889400000000003</v>
      </c>
      <c r="AR133" s="186" t="s">
        <v>85</v>
      </c>
      <c r="AT133" s="187" t="s">
        <v>77</v>
      </c>
      <c r="AU133" s="187" t="s">
        <v>78</v>
      </c>
      <c r="AY133" s="186" t="s">
        <v>155</v>
      </c>
      <c r="BK133" s="188">
        <f>BK134+BK138+BK143+BK148+BK158</f>
        <v>0</v>
      </c>
    </row>
    <row r="134" spans="1:65" s="12" customFormat="1" ht="22.9" customHeight="1">
      <c r="B134" s="175"/>
      <c r="C134" s="176"/>
      <c r="D134" s="177" t="s">
        <v>77</v>
      </c>
      <c r="E134" s="189" t="s">
        <v>156</v>
      </c>
      <c r="F134" s="189" t="s">
        <v>157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SUM(P135:P137)</f>
        <v>0</v>
      </c>
      <c r="Q134" s="183"/>
      <c r="R134" s="184">
        <f>SUM(R135:R137)</f>
        <v>0.74546200000000007</v>
      </c>
      <c r="S134" s="183"/>
      <c r="T134" s="185">
        <f>SUM(T135:T137)</f>
        <v>0</v>
      </c>
      <c r="AR134" s="186" t="s">
        <v>85</v>
      </c>
      <c r="AT134" s="187" t="s">
        <v>77</v>
      </c>
      <c r="AU134" s="187" t="s">
        <v>85</v>
      </c>
      <c r="AY134" s="186" t="s">
        <v>155</v>
      </c>
      <c r="BK134" s="188">
        <f>SUM(BK135:BK137)</f>
        <v>0</v>
      </c>
    </row>
    <row r="135" spans="1:65" s="2" customFormat="1" ht="37.9" customHeight="1">
      <c r="A135" s="33"/>
      <c r="B135" s="34"/>
      <c r="C135" s="191" t="s">
        <v>85</v>
      </c>
      <c r="D135" s="191" t="s">
        <v>158</v>
      </c>
      <c r="E135" s="192" t="s">
        <v>159</v>
      </c>
      <c r="F135" s="193" t="s">
        <v>160</v>
      </c>
      <c r="G135" s="194" t="s">
        <v>161</v>
      </c>
      <c r="H135" s="195">
        <v>0.27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43</v>
      </c>
      <c r="O135" s="70"/>
      <c r="P135" s="201">
        <f>O135*H135</f>
        <v>0</v>
      </c>
      <c r="Q135" s="201">
        <v>1.8056000000000001</v>
      </c>
      <c r="R135" s="201">
        <f>Q135*H135</f>
        <v>0.48751200000000006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162</v>
      </c>
      <c r="AT135" s="203" t="s">
        <v>158</v>
      </c>
      <c r="AU135" s="203" t="s">
        <v>87</v>
      </c>
      <c r="AY135" s="16" t="s">
        <v>155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85</v>
      </c>
      <c r="BK135" s="204">
        <f>ROUND(I135*H135,2)</f>
        <v>0</v>
      </c>
      <c r="BL135" s="16" t="s">
        <v>162</v>
      </c>
      <c r="BM135" s="203" t="s">
        <v>163</v>
      </c>
    </row>
    <row r="136" spans="1:65" s="13" customFormat="1" ht="11.25">
      <c r="B136" s="205"/>
      <c r="C136" s="206"/>
      <c r="D136" s="207" t="s">
        <v>164</v>
      </c>
      <c r="E136" s="208" t="s">
        <v>1</v>
      </c>
      <c r="F136" s="209" t="s">
        <v>165</v>
      </c>
      <c r="G136" s="206"/>
      <c r="H136" s="210">
        <v>0.27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164</v>
      </c>
      <c r="AU136" s="216" t="s">
        <v>87</v>
      </c>
      <c r="AV136" s="13" t="s">
        <v>87</v>
      </c>
      <c r="AW136" s="13" t="s">
        <v>34</v>
      </c>
      <c r="AX136" s="13" t="s">
        <v>85</v>
      </c>
      <c r="AY136" s="216" t="s">
        <v>155</v>
      </c>
    </row>
    <row r="137" spans="1:65" s="2" customFormat="1" ht="37.9" customHeight="1">
      <c r="A137" s="33"/>
      <c r="B137" s="34"/>
      <c r="C137" s="191" t="s">
        <v>87</v>
      </c>
      <c r="D137" s="191" t="s">
        <v>158</v>
      </c>
      <c r="E137" s="192" t="s">
        <v>166</v>
      </c>
      <c r="F137" s="193" t="s">
        <v>167</v>
      </c>
      <c r="G137" s="194" t="s">
        <v>168</v>
      </c>
      <c r="H137" s="195">
        <v>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43</v>
      </c>
      <c r="O137" s="70"/>
      <c r="P137" s="201">
        <f>O137*H137</f>
        <v>0</v>
      </c>
      <c r="Q137" s="201">
        <v>0.25795000000000001</v>
      </c>
      <c r="R137" s="201">
        <f>Q137*H137</f>
        <v>0.25795000000000001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162</v>
      </c>
      <c r="AT137" s="203" t="s">
        <v>158</v>
      </c>
      <c r="AU137" s="203" t="s">
        <v>87</v>
      </c>
      <c r="AY137" s="16" t="s">
        <v>155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85</v>
      </c>
      <c r="BK137" s="204">
        <f>ROUND(I137*H137,2)</f>
        <v>0</v>
      </c>
      <c r="BL137" s="16" t="s">
        <v>162</v>
      </c>
      <c r="BM137" s="203" t="s">
        <v>169</v>
      </c>
    </row>
    <row r="138" spans="1:65" s="12" customFormat="1" ht="22.9" customHeight="1">
      <c r="B138" s="175"/>
      <c r="C138" s="176"/>
      <c r="D138" s="177" t="s">
        <v>77</v>
      </c>
      <c r="E138" s="189" t="s">
        <v>170</v>
      </c>
      <c r="F138" s="189" t="s">
        <v>171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SUM(P139:P142)</f>
        <v>0</v>
      </c>
      <c r="Q138" s="183"/>
      <c r="R138" s="184">
        <f>SUM(R139:R142)</f>
        <v>2.3217810000000001</v>
      </c>
      <c r="S138" s="183"/>
      <c r="T138" s="185">
        <f>SUM(T139:T142)</f>
        <v>2.9092800000000003</v>
      </c>
      <c r="AR138" s="186" t="s">
        <v>85</v>
      </c>
      <c r="AT138" s="187" t="s">
        <v>77</v>
      </c>
      <c r="AU138" s="187" t="s">
        <v>85</v>
      </c>
      <c r="AY138" s="186" t="s">
        <v>155</v>
      </c>
      <c r="BK138" s="188">
        <f>SUM(BK139:BK142)</f>
        <v>0</v>
      </c>
    </row>
    <row r="139" spans="1:65" s="2" customFormat="1" ht="24.2" customHeight="1">
      <c r="A139" s="33"/>
      <c r="B139" s="34"/>
      <c r="C139" s="191" t="s">
        <v>156</v>
      </c>
      <c r="D139" s="191" t="s">
        <v>158</v>
      </c>
      <c r="E139" s="192" t="s">
        <v>172</v>
      </c>
      <c r="F139" s="193" t="s">
        <v>173</v>
      </c>
      <c r="G139" s="194" t="s">
        <v>174</v>
      </c>
      <c r="H139" s="195">
        <v>37.619999999999997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43</v>
      </c>
      <c r="O139" s="70"/>
      <c r="P139" s="201">
        <f>O139*H139</f>
        <v>0</v>
      </c>
      <c r="Q139" s="201">
        <v>2.7300000000000001E-2</v>
      </c>
      <c r="R139" s="201">
        <f>Q139*H139</f>
        <v>1.027026</v>
      </c>
      <c r="S139" s="201">
        <v>2.9000000000000001E-2</v>
      </c>
      <c r="T139" s="202">
        <f>S139*H139</f>
        <v>1.0909800000000001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162</v>
      </c>
      <c r="AT139" s="203" t="s">
        <v>158</v>
      </c>
      <c r="AU139" s="203" t="s">
        <v>87</v>
      </c>
      <c r="AY139" s="16" t="s">
        <v>155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162</v>
      </c>
      <c r="BM139" s="203" t="s">
        <v>175</v>
      </c>
    </row>
    <row r="140" spans="1:65" s="13" customFormat="1" ht="11.25">
      <c r="B140" s="205"/>
      <c r="C140" s="206"/>
      <c r="D140" s="207" t="s">
        <v>164</v>
      </c>
      <c r="E140" s="208" t="s">
        <v>1</v>
      </c>
      <c r="F140" s="209" t="s">
        <v>176</v>
      </c>
      <c r="G140" s="206"/>
      <c r="H140" s="210">
        <v>37.619999999999997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155</v>
      </c>
    </row>
    <row r="141" spans="1:65" s="2" customFormat="1" ht="24.2" customHeight="1">
      <c r="A141" s="33"/>
      <c r="B141" s="34"/>
      <c r="C141" s="191" t="s">
        <v>162</v>
      </c>
      <c r="D141" s="191" t="s">
        <v>158</v>
      </c>
      <c r="E141" s="192" t="s">
        <v>177</v>
      </c>
      <c r="F141" s="193" t="s">
        <v>178</v>
      </c>
      <c r="G141" s="194" t="s">
        <v>179</v>
      </c>
      <c r="H141" s="195">
        <v>62.7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43</v>
      </c>
      <c r="O141" s="70"/>
      <c r="P141" s="201">
        <f>O141*H141</f>
        <v>0</v>
      </c>
      <c r="Q141" s="201">
        <v>2.0650000000000002E-2</v>
      </c>
      <c r="R141" s="201">
        <f>Q141*H141</f>
        <v>1.2947550000000001</v>
      </c>
      <c r="S141" s="201">
        <v>2.9000000000000001E-2</v>
      </c>
      <c r="T141" s="202">
        <f>S141*H141</f>
        <v>1.8183000000000002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162</v>
      </c>
      <c r="AT141" s="203" t="s">
        <v>158</v>
      </c>
      <c r="AU141" s="203" t="s">
        <v>87</v>
      </c>
      <c r="AY141" s="16" t="s">
        <v>155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162</v>
      </c>
      <c r="BM141" s="203" t="s">
        <v>180</v>
      </c>
    </row>
    <row r="142" spans="1:65" s="13" customFormat="1" ht="11.25">
      <c r="B142" s="205"/>
      <c r="C142" s="206"/>
      <c r="D142" s="207" t="s">
        <v>164</v>
      </c>
      <c r="E142" s="208" t="s">
        <v>1</v>
      </c>
      <c r="F142" s="209" t="s">
        <v>181</v>
      </c>
      <c r="G142" s="206"/>
      <c r="H142" s="210">
        <v>62.7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164</v>
      </c>
      <c r="AU142" s="216" t="s">
        <v>87</v>
      </c>
      <c r="AV142" s="13" t="s">
        <v>87</v>
      </c>
      <c r="AW142" s="13" t="s">
        <v>34</v>
      </c>
      <c r="AX142" s="13" t="s">
        <v>85</v>
      </c>
      <c r="AY142" s="216" t="s">
        <v>155</v>
      </c>
    </row>
    <row r="143" spans="1:65" s="12" customFormat="1" ht="22.9" customHeight="1">
      <c r="B143" s="175"/>
      <c r="C143" s="176"/>
      <c r="D143" s="177" t="s">
        <v>77</v>
      </c>
      <c r="E143" s="189" t="s">
        <v>182</v>
      </c>
      <c r="F143" s="189" t="s">
        <v>183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SUM(P144:P147)</f>
        <v>0</v>
      </c>
      <c r="Q143" s="183"/>
      <c r="R143" s="184">
        <f>SUM(R144:R147)</f>
        <v>0</v>
      </c>
      <c r="S143" s="183"/>
      <c r="T143" s="185">
        <f>SUM(T144:T147)</f>
        <v>0.47966000000000003</v>
      </c>
      <c r="AR143" s="186" t="s">
        <v>85</v>
      </c>
      <c r="AT143" s="187" t="s">
        <v>77</v>
      </c>
      <c r="AU143" s="187" t="s">
        <v>85</v>
      </c>
      <c r="AY143" s="186" t="s">
        <v>155</v>
      </c>
      <c r="BK143" s="188">
        <f>SUM(BK144:BK147)</f>
        <v>0</v>
      </c>
    </row>
    <row r="144" spans="1:65" s="2" customFormat="1" ht="49.15" customHeight="1">
      <c r="A144" s="33"/>
      <c r="B144" s="34"/>
      <c r="C144" s="191" t="s">
        <v>184</v>
      </c>
      <c r="D144" s="191" t="s">
        <v>158</v>
      </c>
      <c r="E144" s="192" t="s">
        <v>185</v>
      </c>
      <c r="F144" s="193" t="s">
        <v>186</v>
      </c>
      <c r="G144" s="194" t="s">
        <v>187</v>
      </c>
      <c r="H144" s="195">
        <v>1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43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162</v>
      </c>
      <c r="AT144" s="203" t="s">
        <v>158</v>
      </c>
      <c r="AU144" s="203" t="s">
        <v>87</v>
      </c>
      <c r="AY144" s="16" t="s">
        <v>155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162</v>
      </c>
      <c r="BM144" s="203" t="s">
        <v>188</v>
      </c>
    </row>
    <row r="145" spans="1:65" s="2" customFormat="1" ht="24.2" customHeight="1">
      <c r="A145" s="33"/>
      <c r="B145" s="34"/>
      <c r="C145" s="191" t="s">
        <v>170</v>
      </c>
      <c r="D145" s="191" t="s">
        <v>158</v>
      </c>
      <c r="E145" s="192" t="s">
        <v>189</v>
      </c>
      <c r="F145" s="193" t="s">
        <v>190</v>
      </c>
      <c r="G145" s="194" t="s">
        <v>161</v>
      </c>
      <c r="H145" s="195">
        <v>0.27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43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1.5940000000000001</v>
      </c>
      <c r="T145" s="202">
        <f>S145*H145</f>
        <v>0.43038000000000004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162</v>
      </c>
      <c r="AT145" s="203" t="s">
        <v>158</v>
      </c>
      <c r="AU145" s="203" t="s">
        <v>87</v>
      </c>
      <c r="AY145" s="16" t="s">
        <v>155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85</v>
      </c>
      <c r="BK145" s="204">
        <f>ROUND(I145*H145,2)</f>
        <v>0</v>
      </c>
      <c r="BL145" s="16" t="s">
        <v>162</v>
      </c>
      <c r="BM145" s="203" t="s">
        <v>191</v>
      </c>
    </row>
    <row r="146" spans="1:65" s="2" customFormat="1" ht="14.45" customHeight="1">
      <c r="A146" s="33"/>
      <c r="B146" s="34"/>
      <c r="C146" s="191" t="s">
        <v>192</v>
      </c>
      <c r="D146" s="191" t="s">
        <v>158</v>
      </c>
      <c r="E146" s="192" t="s">
        <v>193</v>
      </c>
      <c r="F146" s="193" t="s">
        <v>194</v>
      </c>
      <c r="G146" s="194" t="s">
        <v>174</v>
      </c>
      <c r="H146" s="195">
        <v>0.28000000000000003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43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0.17599999999999999</v>
      </c>
      <c r="T146" s="202">
        <f>S146*H146</f>
        <v>4.9280000000000004E-2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162</v>
      </c>
      <c r="AT146" s="203" t="s">
        <v>158</v>
      </c>
      <c r="AU146" s="203" t="s">
        <v>87</v>
      </c>
      <c r="AY146" s="16" t="s">
        <v>155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162</v>
      </c>
      <c r="BM146" s="203" t="s">
        <v>195</v>
      </c>
    </row>
    <row r="147" spans="1:65" s="13" customFormat="1" ht="11.25">
      <c r="B147" s="205"/>
      <c r="C147" s="206"/>
      <c r="D147" s="207" t="s">
        <v>164</v>
      </c>
      <c r="E147" s="208" t="s">
        <v>1</v>
      </c>
      <c r="F147" s="209" t="s">
        <v>196</v>
      </c>
      <c r="G147" s="206"/>
      <c r="H147" s="210">
        <v>0.28000000000000003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164</v>
      </c>
      <c r="AU147" s="216" t="s">
        <v>87</v>
      </c>
      <c r="AV147" s="13" t="s">
        <v>87</v>
      </c>
      <c r="AW147" s="13" t="s">
        <v>34</v>
      </c>
      <c r="AX147" s="13" t="s">
        <v>85</v>
      </c>
      <c r="AY147" s="216" t="s">
        <v>155</v>
      </c>
    </row>
    <row r="148" spans="1:65" s="12" customFormat="1" ht="22.9" customHeight="1">
      <c r="B148" s="175"/>
      <c r="C148" s="176"/>
      <c r="D148" s="177" t="s">
        <v>77</v>
      </c>
      <c r="E148" s="189" t="s">
        <v>197</v>
      </c>
      <c r="F148" s="189" t="s">
        <v>198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SUM(P149:P157)</f>
        <v>0</v>
      </c>
      <c r="Q148" s="183"/>
      <c r="R148" s="184">
        <f>SUM(R149:R157)</f>
        <v>0</v>
      </c>
      <c r="S148" s="183"/>
      <c r="T148" s="185">
        <f>SUM(T149:T157)</f>
        <v>0</v>
      </c>
      <c r="AR148" s="186" t="s">
        <v>85</v>
      </c>
      <c r="AT148" s="187" t="s">
        <v>77</v>
      </c>
      <c r="AU148" s="187" t="s">
        <v>85</v>
      </c>
      <c r="AY148" s="186" t="s">
        <v>155</v>
      </c>
      <c r="BK148" s="188">
        <f>SUM(BK149:BK157)</f>
        <v>0</v>
      </c>
    </row>
    <row r="149" spans="1:65" s="2" customFormat="1" ht="24.2" customHeight="1">
      <c r="A149" s="33"/>
      <c r="B149" s="34"/>
      <c r="C149" s="191" t="s">
        <v>199</v>
      </c>
      <c r="D149" s="191" t="s">
        <v>158</v>
      </c>
      <c r="E149" s="192" t="s">
        <v>200</v>
      </c>
      <c r="F149" s="193" t="s">
        <v>201</v>
      </c>
      <c r="G149" s="194" t="s">
        <v>202</v>
      </c>
      <c r="H149" s="195">
        <v>4.1509999999999998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43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162</v>
      </c>
      <c r="AT149" s="203" t="s">
        <v>158</v>
      </c>
      <c r="AU149" s="203" t="s">
        <v>87</v>
      </c>
      <c r="AY149" s="16" t="s">
        <v>155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162</v>
      </c>
      <c r="BM149" s="203" t="s">
        <v>203</v>
      </c>
    </row>
    <row r="150" spans="1:65" s="2" customFormat="1" ht="24.2" customHeight="1">
      <c r="A150" s="33"/>
      <c r="B150" s="34"/>
      <c r="C150" s="191" t="s">
        <v>182</v>
      </c>
      <c r="D150" s="191" t="s">
        <v>158</v>
      </c>
      <c r="E150" s="192" t="s">
        <v>204</v>
      </c>
      <c r="F150" s="193" t="s">
        <v>205</v>
      </c>
      <c r="G150" s="194" t="s">
        <v>202</v>
      </c>
      <c r="H150" s="195">
        <v>4.1509999999999998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43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162</v>
      </c>
      <c r="AT150" s="203" t="s">
        <v>158</v>
      </c>
      <c r="AU150" s="203" t="s">
        <v>87</v>
      </c>
      <c r="AY150" s="16" t="s">
        <v>155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162</v>
      </c>
      <c r="BM150" s="203" t="s">
        <v>206</v>
      </c>
    </row>
    <row r="151" spans="1:65" s="2" customFormat="1" ht="24.2" customHeight="1">
      <c r="A151" s="33"/>
      <c r="B151" s="34"/>
      <c r="C151" s="191" t="s">
        <v>207</v>
      </c>
      <c r="D151" s="191" t="s">
        <v>158</v>
      </c>
      <c r="E151" s="192" t="s">
        <v>208</v>
      </c>
      <c r="F151" s="193" t="s">
        <v>209</v>
      </c>
      <c r="G151" s="194" t="s">
        <v>202</v>
      </c>
      <c r="H151" s="195">
        <v>78.869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43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162</v>
      </c>
      <c r="AT151" s="203" t="s">
        <v>158</v>
      </c>
      <c r="AU151" s="203" t="s">
        <v>87</v>
      </c>
      <c r="AY151" s="16" t="s">
        <v>155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162</v>
      </c>
      <c r="BM151" s="203" t="s">
        <v>210</v>
      </c>
    </row>
    <row r="152" spans="1:65" s="13" customFormat="1" ht="11.25">
      <c r="B152" s="205"/>
      <c r="C152" s="206"/>
      <c r="D152" s="207" t="s">
        <v>164</v>
      </c>
      <c r="E152" s="206"/>
      <c r="F152" s="209" t="s">
        <v>211</v>
      </c>
      <c r="G152" s="206"/>
      <c r="H152" s="210">
        <v>78.869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164</v>
      </c>
      <c r="AU152" s="216" t="s">
        <v>87</v>
      </c>
      <c r="AV152" s="13" t="s">
        <v>87</v>
      </c>
      <c r="AW152" s="13" t="s">
        <v>4</v>
      </c>
      <c r="AX152" s="13" t="s">
        <v>85</v>
      </c>
      <c r="AY152" s="216" t="s">
        <v>155</v>
      </c>
    </row>
    <row r="153" spans="1:65" s="2" customFormat="1" ht="49.15" customHeight="1">
      <c r="A153" s="33"/>
      <c r="B153" s="34"/>
      <c r="C153" s="191" t="s">
        <v>212</v>
      </c>
      <c r="D153" s="191" t="s">
        <v>158</v>
      </c>
      <c r="E153" s="192" t="s">
        <v>213</v>
      </c>
      <c r="F153" s="193" t="s">
        <v>214</v>
      </c>
      <c r="G153" s="194" t="s">
        <v>202</v>
      </c>
      <c r="H153" s="195">
        <v>0.48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43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162</v>
      </c>
      <c r="AT153" s="203" t="s">
        <v>158</v>
      </c>
      <c r="AU153" s="203" t="s">
        <v>87</v>
      </c>
      <c r="AY153" s="16" t="s">
        <v>155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162</v>
      </c>
      <c r="BM153" s="203" t="s">
        <v>215</v>
      </c>
    </row>
    <row r="154" spans="1:65" s="2" customFormat="1" ht="24.2" customHeight="1">
      <c r="A154" s="33"/>
      <c r="B154" s="34"/>
      <c r="C154" s="191" t="s">
        <v>216</v>
      </c>
      <c r="D154" s="191" t="s">
        <v>158</v>
      </c>
      <c r="E154" s="192" t="s">
        <v>217</v>
      </c>
      <c r="F154" s="193" t="s">
        <v>218</v>
      </c>
      <c r="G154" s="194" t="s">
        <v>202</v>
      </c>
      <c r="H154" s="195">
        <v>3.4350000000000001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43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162</v>
      </c>
      <c r="AT154" s="203" t="s">
        <v>158</v>
      </c>
      <c r="AU154" s="203" t="s">
        <v>87</v>
      </c>
      <c r="AY154" s="16" t="s">
        <v>155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162</v>
      </c>
      <c r="BM154" s="203" t="s">
        <v>219</v>
      </c>
    </row>
    <row r="155" spans="1:65" s="13" customFormat="1" ht="11.25">
      <c r="B155" s="205"/>
      <c r="C155" s="206"/>
      <c r="D155" s="207" t="s">
        <v>164</v>
      </c>
      <c r="E155" s="208" t="s">
        <v>1</v>
      </c>
      <c r="F155" s="209" t="s">
        <v>220</v>
      </c>
      <c r="G155" s="206"/>
      <c r="H155" s="210">
        <v>3.4350000000000001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164</v>
      </c>
      <c r="AU155" s="216" t="s">
        <v>87</v>
      </c>
      <c r="AV155" s="13" t="s">
        <v>87</v>
      </c>
      <c r="AW155" s="13" t="s">
        <v>34</v>
      </c>
      <c r="AX155" s="13" t="s">
        <v>85</v>
      </c>
      <c r="AY155" s="216" t="s">
        <v>155</v>
      </c>
    </row>
    <row r="156" spans="1:65" s="2" customFormat="1" ht="49.15" customHeight="1">
      <c r="A156" s="33"/>
      <c r="B156" s="34"/>
      <c r="C156" s="191" t="s">
        <v>221</v>
      </c>
      <c r="D156" s="191" t="s">
        <v>158</v>
      </c>
      <c r="E156" s="192" t="s">
        <v>222</v>
      </c>
      <c r="F156" s="193" t="s">
        <v>223</v>
      </c>
      <c r="G156" s="194" t="s">
        <v>202</v>
      </c>
      <c r="H156" s="195">
        <v>0.23599999999999999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43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162</v>
      </c>
      <c r="AT156" s="203" t="s">
        <v>158</v>
      </c>
      <c r="AU156" s="203" t="s">
        <v>87</v>
      </c>
      <c r="AY156" s="16" t="s">
        <v>155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162</v>
      </c>
      <c r="BM156" s="203" t="s">
        <v>224</v>
      </c>
    </row>
    <row r="157" spans="1:65" s="2" customFormat="1" ht="29.25">
      <c r="A157" s="33"/>
      <c r="B157" s="34"/>
      <c r="C157" s="35"/>
      <c r="D157" s="207" t="s">
        <v>225</v>
      </c>
      <c r="E157" s="35"/>
      <c r="F157" s="217" t="s">
        <v>226</v>
      </c>
      <c r="G157" s="35"/>
      <c r="H157" s="35"/>
      <c r="I157" s="218"/>
      <c r="J157" s="35"/>
      <c r="K157" s="35"/>
      <c r="L157" s="38"/>
      <c r="M157" s="219"/>
      <c r="N157" s="220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225</v>
      </c>
      <c r="AU157" s="16" t="s">
        <v>87</v>
      </c>
    </row>
    <row r="158" spans="1:65" s="12" customFormat="1" ht="22.9" customHeight="1">
      <c r="B158" s="175"/>
      <c r="C158" s="176"/>
      <c r="D158" s="177" t="s">
        <v>77</v>
      </c>
      <c r="E158" s="189" t="s">
        <v>227</v>
      </c>
      <c r="F158" s="189" t="s">
        <v>228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P159</f>
        <v>0</v>
      </c>
      <c r="Q158" s="183"/>
      <c r="R158" s="184">
        <f>R159</f>
        <v>0</v>
      </c>
      <c r="S158" s="183"/>
      <c r="T158" s="185">
        <f>T159</f>
        <v>0</v>
      </c>
      <c r="AR158" s="186" t="s">
        <v>85</v>
      </c>
      <c r="AT158" s="187" t="s">
        <v>77</v>
      </c>
      <c r="AU158" s="187" t="s">
        <v>85</v>
      </c>
      <c r="AY158" s="186" t="s">
        <v>155</v>
      </c>
      <c r="BK158" s="188">
        <f>BK159</f>
        <v>0</v>
      </c>
    </row>
    <row r="159" spans="1:65" s="2" customFormat="1" ht="14.45" customHeight="1">
      <c r="A159" s="33"/>
      <c r="B159" s="34"/>
      <c r="C159" s="191" t="s">
        <v>229</v>
      </c>
      <c r="D159" s="191" t="s">
        <v>158</v>
      </c>
      <c r="E159" s="192" t="s">
        <v>230</v>
      </c>
      <c r="F159" s="193" t="s">
        <v>231</v>
      </c>
      <c r="G159" s="194" t="s">
        <v>202</v>
      </c>
      <c r="H159" s="195">
        <v>3.0670000000000002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43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162</v>
      </c>
      <c r="AT159" s="203" t="s">
        <v>158</v>
      </c>
      <c r="AU159" s="203" t="s">
        <v>87</v>
      </c>
      <c r="AY159" s="16" t="s">
        <v>155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162</v>
      </c>
      <c r="BM159" s="203" t="s">
        <v>232</v>
      </c>
    </row>
    <row r="160" spans="1:65" s="12" customFormat="1" ht="25.9" customHeight="1">
      <c r="B160" s="175"/>
      <c r="C160" s="176"/>
      <c r="D160" s="177" t="s">
        <v>77</v>
      </c>
      <c r="E160" s="178" t="s">
        <v>233</v>
      </c>
      <c r="F160" s="178" t="s">
        <v>234</v>
      </c>
      <c r="G160" s="176"/>
      <c r="H160" s="176"/>
      <c r="I160" s="179"/>
      <c r="J160" s="180">
        <f>BK160</f>
        <v>0</v>
      </c>
      <c r="K160" s="176"/>
      <c r="L160" s="181"/>
      <c r="M160" s="182"/>
      <c r="N160" s="183"/>
      <c r="O160" s="183"/>
      <c r="P160" s="184">
        <f>P161+P213+P218+P224+P234</f>
        <v>0</v>
      </c>
      <c r="Q160" s="183"/>
      <c r="R160" s="184">
        <f>R161+R213+R218+R224+R234</f>
        <v>1.5529576699999998</v>
      </c>
      <c r="S160" s="183"/>
      <c r="T160" s="185">
        <f>T161+T213+T218+T224+T234</f>
        <v>0.76202560000000008</v>
      </c>
      <c r="AR160" s="186" t="s">
        <v>87</v>
      </c>
      <c r="AT160" s="187" t="s">
        <v>77</v>
      </c>
      <c r="AU160" s="187" t="s">
        <v>78</v>
      </c>
      <c r="AY160" s="186" t="s">
        <v>155</v>
      </c>
      <c r="BK160" s="188">
        <f>BK161+BK213+BK218+BK224+BK234</f>
        <v>0</v>
      </c>
    </row>
    <row r="161" spans="1:65" s="12" customFormat="1" ht="22.9" customHeight="1">
      <c r="B161" s="175"/>
      <c r="C161" s="176"/>
      <c r="D161" s="177" t="s">
        <v>77</v>
      </c>
      <c r="E161" s="189" t="s">
        <v>235</v>
      </c>
      <c r="F161" s="189" t="s">
        <v>236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SUM(P162:P212)</f>
        <v>0</v>
      </c>
      <c r="Q161" s="183"/>
      <c r="R161" s="184">
        <f>SUM(R162:R212)</f>
        <v>1.2734166699999998</v>
      </c>
      <c r="S161" s="183"/>
      <c r="T161" s="185">
        <f>SUM(T162:T212)</f>
        <v>0.47763</v>
      </c>
      <c r="AR161" s="186" t="s">
        <v>87</v>
      </c>
      <c r="AT161" s="187" t="s">
        <v>77</v>
      </c>
      <c r="AU161" s="187" t="s">
        <v>85</v>
      </c>
      <c r="AY161" s="186" t="s">
        <v>155</v>
      </c>
      <c r="BK161" s="188">
        <f>SUM(BK162:BK212)</f>
        <v>0</v>
      </c>
    </row>
    <row r="162" spans="1:65" s="2" customFormat="1" ht="24.2" customHeight="1">
      <c r="A162" s="33"/>
      <c r="B162" s="34"/>
      <c r="C162" s="191" t="s">
        <v>8</v>
      </c>
      <c r="D162" s="191" t="s">
        <v>158</v>
      </c>
      <c r="E162" s="192" t="s">
        <v>237</v>
      </c>
      <c r="F162" s="193" t="s">
        <v>238</v>
      </c>
      <c r="G162" s="194" t="s">
        <v>174</v>
      </c>
      <c r="H162" s="195">
        <v>238.815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43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2E-3</v>
      </c>
      <c r="T162" s="202">
        <f>S162*H162</f>
        <v>0.47763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239</v>
      </c>
      <c r="AT162" s="203" t="s">
        <v>158</v>
      </c>
      <c r="AU162" s="203" t="s">
        <v>87</v>
      </c>
      <c r="AY162" s="16" t="s">
        <v>155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239</v>
      </c>
      <c r="BM162" s="203" t="s">
        <v>240</v>
      </c>
    </row>
    <row r="163" spans="1:65" s="13" customFormat="1" ht="11.25">
      <c r="B163" s="205"/>
      <c r="C163" s="206"/>
      <c r="D163" s="207" t="s">
        <v>164</v>
      </c>
      <c r="E163" s="208" t="s">
        <v>1</v>
      </c>
      <c r="F163" s="209" t="s">
        <v>241</v>
      </c>
      <c r="G163" s="206"/>
      <c r="H163" s="210">
        <v>238.815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164</v>
      </c>
      <c r="AU163" s="216" t="s">
        <v>87</v>
      </c>
      <c r="AV163" s="13" t="s">
        <v>87</v>
      </c>
      <c r="AW163" s="13" t="s">
        <v>34</v>
      </c>
      <c r="AX163" s="13" t="s">
        <v>85</v>
      </c>
      <c r="AY163" s="216" t="s">
        <v>155</v>
      </c>
    </row>
    <row r="164" spans="1:65" s="2" customFormat="1" ht="24.2" customHeight="1">
      <c r="A164" s="33"/>
      <c r="B164" s="34"/>
      <c r="C164" s="191" t="s">
        <v>239</v>
      </c>
      <c r="D164" s="191" t="s">
        <v>158</v>
      </c>
      <c r="E164" s="192" t="s">
        <v>242</v>
      </c>
      <c r="F164" s="193" t="s">
        <v>243</v>
      </c>
      <c r="G164" s="194" t="s">
        <v>168</v>
      </c>
      <c r="H164" s="195">
        <v>3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43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239</v>
      </c>
      <c r="AT164" s="203" t="s">
        <v>158</v>
      </c>
      <c r="AU164" s="203" t="s">
        <v>87</v>
      </c>
      <c r="AY164" s="16" t="s">
        <v>155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239</v>
      </c>
      <c r="BM164" s="203" t="s">
        <v>244</v>
      </c>
    </row>
    <row r="165" spans="1:65" s="2" customFormat="1" ht="14.45" customHeight="1">
      <c r="A165" s="33"/>
      <c r="B165" s="34"/>
      <c r="C165" s="221" t="s">
        <v>245</v>
      </c>
      <c r="D165" s="221" t="s">
        <v>246</v>
      </c>
      <c r="E165" s="222" t="s">
        <v>247</v>
      </c>
      <c r="F165" s="223" t="s">
        <v>248</v>
      </c>
      <c r="G165" s="224" t="s">
        <v>202</v>
      </c>
      <c r="H165" s="225">
        <v>4.0000000000000001E-3</v>
      </c>
      <c r="I165" s="226"/>
      <c r="J165" s="227">
        <f>ROUND(I165*H165,2)</f>
        <v>0</v>
      </c>
      <c r="K165" s="228"/>
      <c r="L165" s="229"/>
      <c r="M165" s="230" t="s">
        <v>1</v>
      </c>
      <c r="N165" s="231" t="s">
        <v>43</v>
      </c>
      <c r="O165" s="70"/>
      <c r="P165" s="201">
        <f>O165*H165</f>
        <v>0</v>
      </c>
      <c r="Q165" s="201">
        <v>1</v>
      </c>
      <c r="R165" s="201">
        <f>Q165*H165</f>
        <v>4.0000000000000001E-3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249</v>
      </c>
      <c r="AT165" s="203" t="s">
        <v>246</v>
      </c>
      <c r="AU165" s="203" t="s">
        <v>87</v>
      </c>
      <c r="AY165" s="16" t="s">
        <v>155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239</v>
      </c>
      <c r="BM165" s="203" t="s">
        <v>250</v>
      </c>
    </row>
    <row r="166" spans="1:65" s="13" customFormat="1" ht="11.25">
      <c r="B166" s="205"/>
      <c r="C166" s="206"/>
      <c r="D166" s="207" t="s">
        <v>164</v>
      </c>
      <c r="E166" s="206"/>
      <c r="F166" s="209" t="s">
        <v>251</v>
      </c>
      <c r="G166" s="206"/>
      <c r="H166" s="210">
        <v>4.0000000000000001E-3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164</v>
      </c>
      <c r="AU166" s="216" t="s">
        <v>87</v>
      </c>
      <c r="AV166" s="13" t="s">
        <v>87</v>
      </c>
      <c r="AW166" s="13" t="s">
        <v>4</v>
      </c>
      <c r="AX166" s="13" t="s">
        <v>85</v>
      </c>
      <c r="AY166" s="216" t="s">
        <v>155</v>
      </c>
    </row>
    <row r="167" spans="1:65" s="2" customFormat="1" ht="24.2" customHeight="1">
      <c r="A167" s="33"/>
      <c r="B167" s="34"/>
      <c r="C167" s="191" t="s">
        <v>252</v>
      </c>
      <c r="D167" s="191" t="s">
        <v>158</v>
      </c>
      <c r="E167" s="192" t="s">
        <v>253</v>
      </c>
      <c r="F167" s="193" t="s">
        <v>254</v>
      </c>
      <c r="G167" s="194" t="s">
        <v>174</v>
      </c>
      <c r="H167" s="195">
        <v>301.51499999999999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239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239</v>
      </c>
      <c r="BM167" s="203" t="s">
        <v>255</v>
      </c>
    </row>
    <row r="168" spans="1:65" s="13" customFormat="1" ht="11.25">
      <c r="B168" s="205"/>
      <c r="C168" s="206"/>
      <c r="D168" s="207" t="s">
        <v>164</v>
      </c>
      <c r="E168" s="208" t="s">
        <v>1</v>
      </c>
      <c r="F168" s="209" t="s">
        <v>256</v>
      </c>
      <c r="G168" s="206"/>
      <c r="H168" s="210">
        <v>301.51499999999999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164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155</v>
      </c>
    </row>
    <row r="169" spans="1:65" s="2" customFormat="1" ht="24.2" customHeight="1">
      <c r="A169" s="33"/>
      <c r="B169" s="34"/>
      <c r="C169" s="221" t="s">
        <v>257</v>
      </c>
      <c r="D169" s="221" t="s">
        <v>246</v>
      </c>
      <c r="E169" s="222" t="s">
        <v>258</v>
      </c>
      <c r="F169" s="223" t="s">
        <v>259</v>
      </c>
      <c r="G169" s="224" t="s">
        <v>174</v>
      </c>
      <c r="H169" s="225">
        <v>361.81799999999998</v>
      </c>
      <c r="I169" s="226"/>
      <c r="J169" s="227">
        <f>ROUND(I169*H169,2)</f>
        <v>0</v>
      </c>
      <c r="K169" s="228"/>
      <c r="L169" s="229"/>
      <c r="M169" s="230" t="s">
        <v>1</v>
      </c>
      <c r="N169" s="231" t="s">
        <v>43</v>
      </c>
      <c r="O169" s="70"/>
      <c r="P169" s="201">
        <f>O169*H169</f>
        <v>0</v>
      </c>
      <c r="Q169" s="201">
        <v>2.9999999999999997E-4</v>
      </c>
      <c r="R169" s="201">
        <f>Q169*H169</f>
        <v>0.10854539999999999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249</v>
      </c>
      <c r="AT169" s="203" t="s">
        <v>246</v>
      </c>
      <c r="AU169" s="203" t="s">
        <v>87</v>
      </c>
      <c r="AY169" s="16" t="s">
        <v>155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239</v>
      </c>
      <c r="BM169" s="203" t="s">
        <v>260</v>
      </c>
    </row>
    <row r="170" spans="1:65" s="13" customFormat="1" ht="11.25">
      <c r="B170" s="205"/>
      <c r="C170" s="206"/>
      <c r="D170" s="207" t="s">
        <v>164</v>
      </c>
      <c r="E170" s="206"/>
      <c r="F170" s="209" t="s">
        <v>261</v>
      </c>
      <c r="G170" s="206"/>
      <c r="H170" s="210">
        <v>361.81799999999998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164</v>
      </c>
      <c r="AU170" s="216" t="s">
        <v>87</v>
      </c>
      <c r="AV170" s="13" t="s">
        <v>87</v>
      </c>
      <c r="AW170" s="13" t="s">
        <v>4</v>
      </c>
      <c r="AX170" s="13" t="s">
        <v>85</v>
      </c>
      <c r="AY170" s="216" t="s">
        <v>155</v>
      </c>
    </row>
    <row r="171" spans="1:65" s="2" customFormat="1" ht="24.2" customHeight="1">
      <c r="A171" s="33"/>
      <c r="B171" s="34"/>
      <c r="C171" s="191" t="s">
        <v>262</v>
      </c>
      <c r="D171" s="191" t="s">
        <v>158</v>
      </c>
      <c r="E171" s="192" t="s">
        <v>263</v>
      </c>
      <c r="F171" s="193" t="s">
        <v>264</v>
      </c>
      <c r="G171" s="194" t="s">
        <v>174</v>
      </c>
      <c r="H171" s="195">
        <v>238.815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43</v>
      </c>
      <c r="O171" s="70"/>
      <c r="P171" s="201">
        <f>O171*H171</f>
        <v>0</v>
      </c>
      <c r="Q171" s="201">
        <v>1.94E-4</v>
      </c>
      <c r="R171" s="201">
        <f>Q171*H171</f>
        <v>4.6330110000000001E-2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239</v>
      </c>
      <c r="AT171" s="203" t="s">
        <v>158</v>
      </c>
      <c r="AU171" s="203" t="s">
        <v>87</v>
      </c>
      <c r="AY171" s="16" t="s">
        <v>155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239</v>
      </c>
      <c r="BM171" s="203" t="s">
        <v>265</v>
      </c>
    </row>
    <row r="172" spans="1:65" s="2" customFormat="1" ht="24.2" customHeight="1">
      <c r="A172" s="33"/>
      <c r="B172" s="34"/>
      <c r="C172" s="221" t="s">
        <v>7</v>
      </c>
      <c r="D172" s="221" t="s">
        <v>246</v>
      </c>
      <c r="E172" s="222" t="s">
        <v>266</v>
      </c>
      <c r="F172" s="223" t="s">
        <v>267</v>
      </c>
      <c r="G172" s="224" t="s">
        <v>174</v>
      </c>
      <c r="H172" s="225">
        <v>274.637</v>
      </c>
      <c r="I172" s="226"/>
      <c r="J172" s="227">
        <f>ROUND(I172*H172,2)</f>
        <v>0</v>
      </c>
      <c r="K172" s="228"/>
      <c r="L172" s="229"/>
      <c r="M172" s="230" t="s">
        <v>1</v>
      </c>
      <c r="N172" s="231" t="s">
        <v>43</v>
      </c>
      <c r="O172" s="70"/>
      <c r="P172" s="201">
        <f>O172*H172</f>
        <v>0</v>
      </c>
      <c r="Q172" s="201">
        <v>2.5000000000000001E-3</v>
      </c>
      <c r="R172" s="201">
        <f>Q172*H172</f>
        <v>0.68659250000000005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249</v>
      </c>
      <c r="AT172" s="203" t="s">
        <v>246</v>
      </c>
      <c r="AU172" s="203" t="s">
        <v>87</v>
      </c>
      <c r="AY172" s="16" t="s">
        <v>155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239</v>
      </c>
      <c r="BM172" s="203" t="s">
        <v>268</v>
      </c>
    </row>
    <row r="173" spans="1:65" s="13" customFormat="1" ht="11.25">
      <c r="B173" s="205"/>
      <c r="C173" s="206"/>
      <c r="D173" s="207" t="s">
        <v>164</v>
      </c>
      <c r="E173" s="206"/>
      <c r="F173" s="209" t="s">
        <v>269</v>
      </c>
      <c r="G173" s="206"/>
      <c r="H173" s="210">
        <v>274.637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164</v>
      </c>
      <c r="AU173" s="216" t="s">
        <v>87</v>
      </c>
      <c r="AV173" s="13" t="s">
        <v>87</v>
      </c>
      <c r="AW173" s="13" t="s">
        <v>4</v>
      </c>
      <c r="AX173" s="13" t="s">
        <v>85</v>
      </c>
      <c r="AY173" s="216" t="s">
        <v>155</v>
      </c>
    </row>
    <row r="174" spans="1:65" s="2" customFormat="1" ht="24.2" customHeight="1">
      <c r="A174" s="33"/>
      <c r="B174" s="34"/>
      <c r="C174" s="191" t="s">
        <v>270</v>
      </c>
      <c r="D174" s="191" t="s">
        <v>158</v>
      </c>
      <c r="E174" s="192" t="s">
        <v>271</v>
      </c>
      <c r="F174" s="193" t="s">
        <v>272</v>
      </c>
      <c r="G174" s="194" t="s">
        <v>174</v>
      </c>
      <c r="H174" s="195">
        <v>63.24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43</v>
      </c>
      <c r="O174" s="70"/>
      <c r="P174" s="201">
        <f>O174*H174</f>
        <v>0</v>
      </c>
      <c r="Q174" s="201">
        <v>7.6999999999999996E-4</v>
      </c>
      <c r="R174" s="201">
        <f>Q174*H174</f>
        <v>4.8694799999999996E-2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239</v>
      </c>
      <c r="AT174" s="203" t="s">
        <v>158</v>
      </c>
      <c r="AU174" s="203" t="s">
        <v>87</v>
      </c>
      <c r="AY174" s="16" t="s">
        <v>155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239</v>
      </c>
      <c r="BM174" s="203" t="s">
        <v>273</v>
      </c>
    </row>
    <row r="175" spans="1:65" s="13" customFormat="1" ht="11.25">
      <c r="B175" s="205"/>
      <c r="C175" s="206"/>
      <c r="D175" s="207" t="s">
        <v>164</v>
      </c>
      <c r="E175" s="208" t="s">
        <v>1</v>
      </c>
      <c r="F175" s="209" t="s">
        <v>274</v>
      </c>
      <c r="G175" s="206"/>
      <c r="H175" s="210">
        <v>37.619999999999997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164</v>
      </c>
      <c r="AU175" s="216" t="s">
        <v>87</v>
      </c>
      <c r="AV175" s="13" t="s">
        <v>87</v>
      </c>
      <c r="AW175" s="13" t="s">
        <v>34</v>
      </c>
      <c r="AX175" s="13" t="s">
        <v>78</v>
      </c>
      <c r="AY175" s="216" t="s">
        <v>155</v>
      </c>
    </row>
    <row r="176" spans="1:65" s="13" customFormat="1" ht="11.25">
      <c r="B176" s="205"/>
      <c r="C176" s="206"/>
      <c r="D176" s="207" t="s">
        <v>164</v>
      </c>
      <c r="E176" s="208" t="s">
        <v>1</v>
      </c>
      <c r="F176" s="209" t="s">
        <v>275</v>
      </c>
      <c r="G176" s="206"/>
      <c r="H176" s="210">
        <v>25.08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164</v>
      </c>
      <c r="AU176" s="216" t="s">
        <v>87</v>
      </c>
      <c r="AV176" s="13" t="s">
        <v>87</v>
      </c>
      <c r="AW176" s="13" t="s">
        <v>34</v>
      </c>
      <c r="AX176" s="13" t="s">
        <v>78</v>
      </c>
      <c r="AY176" s="216" t="s">
        <v>155</v>
      </c>
    </row>
    <row r="177" spans="1:65" s="13" customFormat="1" ht="11.25">
      <c r="B177" s="205"/>
      <c r="C177" s="206"/>
      <c r="D177" s="207" t="s">
        <v>164</v>
      </c>
      <c r="E177" s="208" t="s">
        <v>1</v>
      </c>
      <c r="F177" s="209" t="s">
        <v>276</v>
      </c>
      <c r="G177" s="206"/>
      <c r="H177" s="210">
        <v>0.54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164</v>
      </c>
      <c r="AU177" s="216" t="s">
        <v>87</v>
      </c>
      <c r="AV177" s="13" t="s">
        <v>87</v>
      </c>
      <c r="AW177" s="13" t="s">
        <v>34</v>
      </c>
      <c r="AX177" s="13" t="s">
        <v>78</v>
      </c>
      <c r="AY177" s="216" t="s">
        <v>155</v>
      </c>
    </row>
    <row r="178" spans="1:65" s="14" customFormat="1" ht="11.25">
      <c r="B178" s="232"/>
      <c r="C178" s="233"/>
      <c r="D178" s="207" t="s">
        <v>164</v>
      </c>
      <c r="E178" s="234" t="s">
        <v>1</v>
      </c>
      <c r="F178" s="235" t="s">
        <v>277</v>
      </c>
      <c r="G178" s="233"/>
      <c r="H178" s="236">
        <v>63.239999999999995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164</v>
      </c>
      <c r="AU178" s="242" t="s">
        <v>87</v>
      </c>
      <c r="AV178" s="14" t="s">
        <v>162</v>
      </c>
      <c r="AW178" s="14" t="s">
        <v>34</v>
      </c>
      <c r="AX178" s="14" t="s">
        <v>85</v>
      </c>
      <c r="AY178" s="242" t="s">
        <v>155</v>
      </c>
    </row>
    <row r="179" spans="1:65" s="2" customFormat="1" ht="24.2" customHeight="1">
      <c r="A179" s="33"/>
      <c r="B179" s="34"/>
      <c r="C179" s="221" t="s">
        <v>278</v>
      </c>
      <c r="D179" s="221" t="s">
        <v>246</v>
      </c>
      <c r="E179" s="222" t="s">
        <v>279</v>
      </c>
      <c r="F179" s="223" t="s">
        <v>280</v>
      </c>
      <c r="G179" s="224" t="s">
        <v>174</v>
      </c>
      <c r="H179" s="225">
        <v>72.725999999999999</v>
      </c>
      <c r="I179" s="226"/>
      <c r="J179" s="227">
        <f>ROUND(I179*H179,2)</f>
        <v>0</v>
      </c>
      <c r="K179" s="228"/>
      <c r="L179" s="229"/>
      <c r="M179" s="230" t="s">
        <v>1</v>
      </c>
      <c r="N179" s="231" t="s">
        <v>43</v>
      </c>
      <c r="O179" s="70"/>
      <c r="P179" s="201">
        <f>O179*H179</f>
        <v>0</v>
      </c>
      <c r="Q179" s="201">
        <v>2.3999999999999998E-3</v>
      </c>
      <c r="R179" s="201">
        <f>Q179*H179</f>
        <v>0.17454239999999999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249</v>
      </c>
      <c r="AT179" s="203" t="s">
        <v>246</v>
      </c>
      <c r="AU179" s="203" t="s">
        <v>87</v>
      </c>
      <c r="AY179" s="16" t="s">
        <v>155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239</v>
      </c>
      <c r="BM179" s="203" t="s">
        <v>281</v>
      </c>
    </row>
    <row r="180" spans="1:65" s="13" customFormat="1" ht="11.25">
      <c r="B180" s="205"/>
      <c r="C180" s="206"/>
      <c r="D180" s="207" t="s">
        <v>164</v>
      </c>
      <c r="E180" s="206"/>
      <c r="F180" s="209" t="s">
        <v>282</v>
      </c>
      <c r="G180" s="206"/>
      <c r="H180" s="210">
        <v>72.725999999999999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164</v>
      </c>
      <c r="AU180" s="216" t="s">
        <v>87</v>
      </c>
      <c r="AV180" s="13" t="s">
        <v>87</v>
      </c>
      <c r="AW180" s="13" t="s">
        <v>4</v>
      </c>
      <c r="AX180" s="13" t="s">
        <v>85</v>
      </c>
      <c r="AY180" s="216" t="s">
        <v>155</v>
      </c>
    </row>
    <row r="181" spans="1:65" s="2" customFormat="1" ht="24.2" customHeight="1">
      <c r="A181" s="33"/>
      <c r="B181" s="34"/>
      <c r="C181" s="191" t="s">
        <v>283</v>
      </c>
      <c r="D181" s="191" t="s">
        <v>158</v>
      </c>
      <c r="E181" s="192" t="s">
        <v>284</v>
      </c>
      <c r="F181" s="193" t="s">
        <v>285</v>
      </c>
      <c r="G181" s="194" t="s">
        <v>168</v>
      </c>
      <c r="H181" s="195">
        <v>925.42499999999995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43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239</v>
      </c>
      <c r="AT181" s="203" t="s">
        <v>158</v>
      </c>
      <c r="AU181" s="203" t="s">
        <v>87</v>
      </c>
      <c r="AY181" s="16" t="s">
        <v>155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239</v>
      </c>
      <c r="BM181" s="203" t="s">
        <v>286</v>
      </c>
    </row>
    <row r="182" spans="1:65" s="2" customFormat="1" ht="19.5">
      <c r="A182" s="33"/>
      <c r="B182" s="34"/>
      <c r="C182" s="35"/>
      <c r="D182" s="207" t="s">
        <v>225</v>
      </c>
      <c r="E182" s="35"/>
      <c r="F182" s="217" t="s">
        <v>287</v>
      </c>
      <c r="G182" s="35"/>
      <c r="H182" s="35"/>
      <c r="I182" s="218"/>
      <c r="J182" s="35"/>
      <c r="K182" s="35"/>
      <c r="L182" s="38"/>
      <c r="M182" s="219"/>
      <c r="N182" s="220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225</v>
      </c>
      <c r="AU182" s="16" t="s">
        <v>87</v>
      </c>
    </row>
    <row r="183" spans="1:65" s="13" customFormat="1" ht="11.25">
      <c r="B183" s="205"/>
      <c r="C183" s="206"/>
      <c r="D183" s="207" t="s">
        <v>164</v>
      </c>
      <c r="E183" s="208" t="s">
        <v>1</v>
      </c>
      <c r="F183" s="209" t="s">
        <v>288</v>
      </c>
      <c r="G183" s="206"/>
      <c r="H183" s="210">
        <v>405.45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164</v>
      </c>
      <c r="AU183" s="216" t="s">
        <v>87</v>
      </c>
      <c r="AV183" s="13" t="s">
        <v>87</v>
      </c>
      <c r="AW183" s="13" t="s">
        <v>34</v>
      </c>
      <c r="AX183" s="13" t="s">
        <v>78</v>
      </c>
      <c r="AY183" s="216" t="s">
        <v>155</v>
      </c>
    </row>
    <row r="184" spans="1:65" s="13" customFormat="1" ht="11.25">
      <c r="B184" s="205"/>
      <c r="C184" s="206"/>
      <c r="D184" s="207" t="s">
        <v>164</v>
      </c>
      <c r="E184" s="208" t="s">
        <v>1</v>
      </c>
      <c r="F184" s="209" t="s">
        <v>289</v>
      </c>
      <c r="G184" s="206"/>
      <c r="H184" s="210">
        <v>74.88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164</v>
      </c>
      <c r="AU184" s="216" t="s">
        <v>87</v>
      </c>
      <c r="AV184" s="13" t="s">
        <v>87</v>
      </c>
      <c r="AW184" s="13" t="s">
        <v>34</v>
      </c>
      <c r="AX184" s="13" t="s">
        <v>78</v>
      </c>
      <c r="AY184" s="216" t="s">
        <v>155</v>
      </c>
    </row>
    <row r="185" spans="1:65" s="13" customFormat="1" ht="11.25">
      <c r="B185" s="205"/>
      <c r="C185" s="206"/>
      <c r="D185" s="207" t="s">
        <v>164</v>
      </c>
      <c r="E185" s="208" t="s">
        <v>1</v>
      </c>
      <c r="F185" s="209" t="s">
        <v>290</v>
      </c>
      <c r="G185" s="206"/>
      <c r="H185" s="210">
        <v>445.09500000000003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164</v>
      </c>
      <c r="AU185" s="216" t="s">
        <v>87</v>
      </c>
      <c r="AV185" s="13" t="s">
        <v>87</v>
      </c>
      <c r="AW185" s="13" t="s">
        <v>34</v>
      </c>
      <c r="AX185" s="13" t="s">
        <v>78</v>
      </c>
      <c r="AY185" s="216" t="s">
        <v>155</v>
      </c>
    </row>
    <row r="186" spans="1:65" s="14" customFormat="1" ht="11.25">
      <c r="B186" s="232"/>
      <c r="C186" s="233"/>
      <c r="D186" s="207" t="s">
        <v>164</v>
      </c>
      <c r="E186" s="234" t="s">
        <v>1</v>
      </c>
      <c r="F186" s="235" t="s">
        <v>277</v>
      </c>
      <c r="G186" s="233"/>
      <c r="H186" s="236">
        <v>925.42499999999995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164</v>
      </c>
      <c r="AU186" s="242" t="s">
        <v>87</v>
      </c>
      <c r="AV186" s="14" t="s">
        <v>162</v>
      </c>
      <c r="AW186" s="14" t="s">
        <v>34</v>
      </c>
      <c r="AX186" s="14" t="s">
        <v>85</v>
      </c>
      <c r="AY186" s="242" t="s">
        <v>155</v>
      </c>
    </row>
    <row r="187" spans="1:65" s="2" customFormat="1" ht="14.45" customHeight="1">
      <c r="A187" s="33"/>
      <c r="B187" s="34"/>
      <c r="C187" s="221" t="s">
        <v>291</v>
      </c>
      <c r="D187" s="221" t="s">
        <v>246</v>
      </c>
      <c r="E187" s="222" t="s">
        <v>292</v>
      </c>
      <c r="F187" s="223" t="s">
        <v>293</v>
      </c>
      <c r="G187" s="224" t="s">
        <v>294</v>
      </c>
      <c r="H187" s="225">
        <v>9.2539999999999996</v>
      </c>
      <c r="I187" s="226"/>
      <c r="J187" s="227">
        <f>ROUND(I187*H187,2)</f>
        <v>0</v>
      </c>
      <c r="K187" s="228"/>
      <c r="L187" s="229"/>
      <c r="M187" s="230" t="s">
        <v>1</v>
      </c>
      <c r="N187" s="231" t="s">
        <v>43</v>
      </c>
      <c r="O187" s="70"/>
      <c r="P187" s="201">
        <f>O187*H187</f>
        <v>0</v>
      </c>
      <c r="Q187" s="201">
        <v>8.9999999999999998E-4</v>
      </c>
      <c r="R187" s="201">
        <f>Q187*H187</f>
        <v>8.3286000000000002E-3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249</v>
      </c>
      <c r="AT187" s="203" t="s">
        <v>246</v>
      </c>
      <c r="AU187" s="203" t="s">
        <v>87</v>
      </c>
      <c r="AY187" s="16" t="s">
        <v>155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239</v>
      </c>
      <c r="BM187" s="203" t="s">
        <v>295</v>
      </c>
    </row>
    <row r="188" spans="1:65" s="13" customFormat="1" ht="11.25">
      <c r="B188" s="205"/>
      <c r="C188" s="206"/>
      <c r="D188" s="207" t="s">
        <v>164</v>
      </c>
      <c r="E188" s="206"/>
      <c r="F188" s="209" t="s">
        <v>296</v>
      </c>
      <c r="G188" s="206"/>
      <c r="H188" s="210">
        <v>9.2539999999999996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164</v>
      </c>
      <c r="AU188" s="216" t="s">
        <v>87</v>
      </c>
      <c r="AV188" s="13" t="s">
        <v>87</v>
      </c>
      <c r="AW188" s="13" t="s">
        <v>4</v>
      </c>
      <c r="AX188" s="13" t="s">
        <v>85</v>
      </c>
      <c r="AY188" s="216" t="s">
        <v>155</v>
      </c>
    </row>
    <row r="189" spans="1:65" s="2" customFormat="1" ht="14.45" customHeight="1">
      <c r="A189" s="33"/>
      <c r="B189" s="34"/>
      <c r="C189" s="221" t="s">
        <v>297</v>
      </c>
      <c r="D189" s="221" t="s">
        <v>246</v>
      </c>
      <c r="E189" s="222" t="s">
        <v>298</v>
      </c>
      <c r="F189" s="223" t="s">
        <v>299</v>
      </c>
      <c r="G189" s="224" t="s">
        <v>294</v>
      </c>
      <c r="H189" s="225">
        <v>9.2539999999999996</v>
      </c>
      <c r="I189" s="226"/>
      <c r="J189" s="227">
        <f>ROUND(I189*H189,2)</f>
        <v>0</v>
      </c>
      <c r="K189" s="228"/>
      <c r="L189" s="229"/>
      <c r="M189" s="230" t="s">
        <v>1</v>
      </c>
      <c r="N189" s="231" t="s">
        <v>43</v>
      </c>
      <c r="O189" s="70"/>
      <c r="P189" s="201">
        <f>O189*H189</f>
        <v>0</v>
      </c>
      <c r="Q189" s="201">
        <v>5.2999999999999998E-4</v>
      </c>
      <c r="R189" s="201">
        <f>Q189*H189</f>
        <v>4.9046199999999993E-3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249</v>
      </c>
      <c r="AT189" s="203" t="s">
        <v>246</v>
      </c>
      <c r="AU189" s="203" t="s">
        <v>87</v>
      </c>
      <c r="AY189" s="16" t="s">
        <v>155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239</v>
      </c>
      <c r="BM189" s="203" t="s">
        <v>300</v>
      </c>
    </row>
    <row r="190" spans="1:65" s="13" customFormat="1" ht="11.25">
      <c r="B190" s="205"/>
      <c r="C190" s="206"/>
      <c r="D190" s="207" t="s">
        <v>164</v>
      </c>
      <c r="E190" s="206"/>
      <c r="F190" s="209" t="s">
        <v>296</v>
      </c>
      <c r="G190" s="206"/>
      <c r="H190" s="210">
        <v>9.2539999999999996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164</v>
      </c>
      <c r="AU190" s="216" t="s">
        <v>87</v>
      </c>
      <c r="AV190" s="13" t="s">
        <v>87</v>
      </c>
      <c r="AW190" s="13" t="s">
        <v>4</v>
      </c>
      <c r="AX190" s="13" t="s">
        <v>85</v>
      </c>
      <c r="AY190" s="216" t="s">
        <v>155</v>
      </c>
    </row>
    <row r="191" spans="1:65" s="2" customFormat="1" ht="24.2" customHeight="1">
      <c r="A191" s="33"/>
      <c r="B191" s="34"/>
      <c r="C191" s="191" t="s">
        <v>301</v>
      </c>
      <c r="D191" s="191" t="s">
        <v>158</v>
      </c>
      <c r="E191" s="192" t="s">
        <v>302</v>
      </c>
      <c r="F191" s="193" t="s">
        <v>303</v>
      </c>
      <c r="G191" s="194" t="s">
        <v>168</v>
      </c>
      <c r="H191" s="195">
        <v>925.42499999999995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43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239</v>
      </c>
      <c r="AT191" s="203" t="s">
        <v>158</v>
      </c>
      <c r="AU191" s="203" t="s">
        <v>87</v>
      </c>
      <c r="AY191" s="16" t="s">
        <v>155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239</v>
      </c>
      <c r="BM191" s="203" t="s">
        <v>304</v>
      </c>
    </row>
    <row r="192" spans="1:65" s="2" customFormat="1" ht="24.2" customHeight="1">
      <c r="A192" s="33"/>
      <c r="B192" s="34"/>
      <c r="C192" s="221" t="s">
        <v>305</v>
      </c>
      <c r="D192" s="221" t="s">
        <v>246</v>
      </c>
      <c r="E192" s="222" t="s">
        <v>279</v>
      </c>
      <c r="F192" s="223" t="s">
        <v>280</v>
      </c>
      <c r="G192" s="224" t="s">
        <v>174</v>
      </c>
      <c r="H192" s="225">
        <v>9.2539999999999996</v>
      </c>
      <c r="I192" s="226"/>
      <c r="J192" s="227">
        <f>ROUND(I192*H192,2)</f>
        <v>0</v>
      </c>
      <c r="K192" s="228"/>
      <c r="L192" s="229"/>
      <c r="M192" s="230" t="s">
        <v>1</v>
      </c>
      <c r="N192" s="231" t="s">
        <v>43</v>
      </c>
      <c r="O192" s="70"/>
      <c r="P192" s="201">
        <f>O192*H192</f>
        <v>0</v>
      </c>
      <c r="Q192" s="201">
        <v>2.3999999999999998E-3</v>
      </c>
      <c r="R192" s="201">
        <f>Q192*H192</f>
        <v>2.2209599999999996E-2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249</v>
      </c>
      <c r="AT192" s="203" t="s">
        <v>246</v>
      </c>
      <c r="AU192" s="203" t="s">
        <v>87</v>
      </c>
      <c r="AY192" s="16" t="s">
        <v>155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239</v>
      </c>
      <c r="BM192" s="203" t="s">
        <v>306</v>
      </c>
    </row>
    <row r="193" spans="1:65" s="13" customFormat="1" ht="11.25">
      <c r="B193" s="205"/>
      <c r="C193" s="206"/>
      <c r="D193" s="207" t="s">
        <v>164</v>
      </c>
      <c r="E193" s="206"/>
      <c r="F193" s="209" t="s">
        <v>307</v>
      </c>
      <c r="G193" s="206"/>
      <c r="H193" s="210">
        <v>9.2539999999999996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164</v>
      </c>
      <c r="AU193" s="216" t="s">
        <v>87</v>
      </c>
      <c r="AV193" s="13" t="s">
        <v>87</v>
      </c>
      <c r="AW193" s="13" t="s">
        <v>4</v>
      </c>
      <c r="AX193" s="13" t="s">
        <v>85</v>
      </c>
      <c r="AY193" s="216" t="s">
        <v>155</v>
      </c>
    </row>
    <row r="194" spans="1:65" s="2" customFormat="1" ht="24.2" customHeight="1">
      <c r="A194" s="33"/>
      <c r="B194" s="34"/>
      <c r="C194" s="191" t="s">
        <v>308</v>
      </c>
      <c r="D194" s="191" t="s">
        <v>158</v>
      </c>
      <c r="E194" s="192" t="s">
        <v>309</v>
      </c>
      <c r="F194" s="193" t="s">
        <v>310</v>
      </c>
      <c r="G194" s="194" t="s">
        <v>168</v>
      </c>
      <c r="H194" s="195">
        <v>9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43</v>
      </c>
      <c r="O194" s="70"/>
      <c r="P194" s="201">
        <f>O194*H194</f>
        <v>0</v>
      </c>
      <c r="Q194" s="201">
        <v>7.4999999999999997E-3</v>
      </c>
      <c r="R194" s="201">
        <f>Q194*H194</f>
        <v>6.7500000000000004E-2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239</v>
      </c>
      <c r="AT194" s="203" t="s">
        <v>158</v>
      </c>
      <c r="AU194" s="203" t="s">
        <v>87</v>
      </c>
      <c r="AY194" s="16" t="s">
        <v>155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239</v>
      </c>
      <c r="BM194" s="203" t="s">
        <v>311</v>
      </c>
    </row>
    <row r="195" spans="1:65" s="13" customFormat="1" ht="11.25">
      <c r="B195" s="205"/>
      <c r="C195" s="206"/>
      <c r="D195" s="207" t="s">
        <v>164</v>
      </c>
      <c r="E195" s="208" t="s">
        <v>1</v>
      </c>
      <c r="F195" s="209" t="s">
        <v>312</v>
      </c>
      <c r="G195" s="206"/>
      <c r="H195" s="210">
        <v>2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164</v>
      </c>
      <c r="AU195" s="216" t="s">
        <v>87</v>
      </c>
      <c r="AV195" s="13" t="s">
        <v>87</v>
      </c>
      <c r="AW195" s="13" t="s">
        <v>34</v>
      </c>
      <c r="AX195" s="13" t="s">
        <v>78</v>
      </c>
      <c r="AY195" s="216" t="s">
        <v>155</v>
      </c>
    </row>
    <row r="196" spans="1:65" s="13" customFormat="1" ht="11.25">
      <c r="B196" s="205"/>
      <c r="C196" s="206"/>
      <c r="D196" s="207" t="s">
        <v>164</v>
      </c>
      <c r="E196" s="208" t="s">
        <v>1</v>
      </c>
      <c r="F196" s="209" t="s">
        <v>313</v>
      </c>
      <c r="G196" s="206"/>
      <c r="H196" s="210">
        <v>7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164</v>
      </c>
      <c r="AU196" s="216" t="s">
        <v>87</v>
      </c>
      <c r="AV196" s="13" t="s">
        <v>87</v>
      </c>
      <c r="AW196" s="13" t="s">
        <v>34</v>
      </c>
      <c r="AX196" s="13" t="s">
        <v>78</v>
      </c>
      <c r="AY196" s="216" t="s">
        <v>155</v>
      </c>
    </row>
    <row r="197" spans="1:65" s="14" customFormat="1" ht="11.25">
      <c r="B197" s="232"/>
      <c r="C197" s="233"/>
      <c r="D197" s="207" t="s">
        <v>164</v>
      </c>
      <c r="E197" s="234" t="s">
        <v>1</v>
      </c>
      <c r="F197" s="235" t="s">
        <v>277</v>
      </c>
      <c r="G197" s="233"/>
      <c r="H197" s="236">
        <v>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164</v>
      </c>
      <c r="AU197" s="242" t="s">
        <v>87</v>
      </c>
      <c r="AV197" s="14" t="s">
        <v>162</v>
      </c>
      <c r="AW197" s="14" t="s">
        <v>34</v>
      </c>
      <c r="AX197" s="14" t="s">
        <v>85</v>
      </c>
      <c r="AY197" s="242" t="s">
        <v>155</v>
      </c>
    </row>
    <row r="198" spans="1:65" s="2" customFormat="1" ht="24.2" customHeight="1">
      <c r="A198" s="33"/>
      <c r="B198" s="34"/>
      <c r="C198" s="221" t="s">
        <v>314</v>
      </c>
      <c r="D198" s="221" t="s">
        <v>246</v>
      </c>
      <c r="E198" s="222" t="s">
        <v>315</v>
      </c>
      <c r="F198" s="223" t="s">
        <v>316</v>
      </c>
      <c r="G198" s="224" t="s">
        <v>168</v>
      </c>
      <c r="H198" s="225">
        <v>2</v>
      </c>
      <c r="I198" s="226"/>
      <c r="J198" s="227">
        <f>ROUND(I198*H198,2)</f>
        <v>0</v>
      </c>
      <c r="K198" s="228"/>
      <c r="L198" s="229"/>
      <c r="M198" s="230" t="s">
        <v>1</v>
      </c>
      <c r="N198" s="231" t="s">
        <v>43</v>
      </c>
      <c r="O198" s="70"/>
      <c r="P198" s="201">
        <f>O198*H198</f>
        <v>0</v>
      </c>
      <c r="Q198" s="201">
        <v>2.9999999999999997E-4</v>
      </c>
      <c r="R198" s="201">
        <f>Q198*H198</f>
        <v>5.9999999999999995E-4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249</v>
      </c>
      <c r="AT198" s="203" t="s">
        <v>246</v>
      </c>
      <c r="AU198" s="203" t="s">
        <v>87</v>
      </c>
      <c r="AY198" s="16" t="s">
        <v>155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239</v>
      </c>
      <c r="BM198" s="203" t="s">
        <v>317</v>
      </c>
    </row>
    <row r="199" spans="1:65" s="2" customFormat="1" ht="24.2" customHeight="1">
      <c r="A199" s="33"/>
      <c r="B199" s="34"/>
      <c r="C199" s="221" t="s">
        <v>318</v>
      </c>
      <c r="D199" s="221" t="s">
        <v>246</v>
      </c>
      <c r="E199" s="222" t="s">
        <v>319</v>
      </c>
      <c r="F199" s="223" t="s">
        <v>320</v>
      </c>
      <c r="G199" s="224" t="s">
        <v>168</v>
      </c>
      <c r="H199" s="225">
        <v>7</v>
      </c>
      <c r="I199" s="226"/>
      <c r="J199" s="227">
        <f>ROUND(I199*H199,2)</f>
        <v>0</v>
      </c>
      <c r="K199" s="228"/>
      <c r="L199" s="229"/>
      <c r="M199" s="230" t="s">
        <v>1</v>
      </c>
      <c r="N199" s="231" t="s">
        <v>43</v>
      </c>
      <c r="O199" s="70"/>
      <c r="P199" s="201">
        <f>O199*H199</f>
        <v>0</v>
      </c>
      <c r="Q199" s="201">
        <v>2.9999999999999997E-4</v>
      </c>
      <c r="R199" s="201">
        <f>Q199*H199</f>
        <v>2.0999999999999999E-3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249</v>
      </c>
      <c r="AT199" s="203" t="s">
        <v>246</v>
      </c>
      <c r="AU199" s="203" t="s">
        <v>87</v>
      </c>
      <c r="AY199" s="16" t="s">
        <v>155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239</v>
      </c>
      <c r="BM199" s="203" t="s">
        <v>321</v>
      </c>
    </row>
    <row r="200" spans="1:65" s="2" customFormat="1" ht="24.2" customHeight="1">
      <c r="A200" s="33"/>
      <c r="B200" s="34"/>
      <c r="C200" s="191" t="s">
        <v>249</v>
      </c>
      <c r="D200" s="191" t="s">
        <v>158</v>
      </c>
      <c r="E200" s="192" t="s">
        <v>322</v>
      </c>
      <c r="F200" s="193" t="s">
        <v>323</v>
      </c>
      <c r="G200" s="194" t="s">
        <v>168</v>
      </c>
      <c r="H200" s="195">
        <v>12</v>
      </c>
      <c r="I200" s="196"/>
      <c r="J200" s="197">
        <f>ROUND(I200*H200,2)</f>
        <v>0</v>
      </c>
      <c r="K200" s="198"/>
      <c r="L200" s="38"/>
      <c r="M200" s="199" t="s">
        <v>1</v>
      </c>
      <c r="N200" s="200" t="s">
        <v>43</v>
      </c>
      <c r="O200" s="70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239</v>
      </c>
      <c r="AT200" s="203" t="s">
        <v>158</v>
      </c>
      <c r="AU200" s="203" t="s">
        <v>87</v>
      </c>
      <c r="AY200" s="16" t="s">
        <v>155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6" t="s">
        <v>85</v>
      </c>
      <c r="BK200" s="204">
        <f>ROUND(I200*H200,2)</f>
        <v>0</v>
      </c>
      <c r="BL200" s="16" t="s">
        <v>239</v>
      </c>
      <c r="BM200" s="203" t="s">
        <v>324</v>
      </c>
    </row>
    <row r="201" spans="1:65" s="2" customFormat="1" ht="14.45" customHeight="1">
      <c r="A201" s="33"/>
      <c r="B201" s="34"/>
      <c r="C201" s="221" t="s">
        <v>325</v>
      </c>
      <c r="D201" s="221" t="s">
        <v>246</v>
      </c>
      <c r="E201" s="222" t="s">
        <v>326</v>
      </c>
      <c r="F201" s="223" t="s">
        <v>327</v>
      </c>
      <c r="G201" s="224" t="s">
        <v>168</v>
      </c>
      <c r="H201" s="225">
        <v>12</v>
      </c>
      <c r="I201" s="226"/>
      <c r="J201" s="227">
        <f>ROUND(I201*H201,2)</f>
        <v>0</v>
      </c>
      <c r="K201" s="228"/>
      <c r="L201" s="229"/>
      <c r="M201" s="230" t="s">
        <v>1</v>
      </c>
      <c r="N201" s="231" t="s">
        <v>43</v>
      </c>
      <c r="O201" s="70"/>
      <c r="P201" s="201">
        <f>O201*H201</f>
        <v>0</v>
      </c>
      <c r="Q201" s="201">
        <v>2.0000000000000001E-4</v>
      </c>
      <c r="R201" s="201">
        <f>Q201*H201</f>
        <v>2.4000000000000002E-3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249</v>
      </c>
      <c r="AT201" s="203" t="s">
        <v>246</v>
      </c>
      <c r="AU201" s="203" t="s">
        <v>87</v>
      </c>
      <c r="AY201" s="16" t="s">
        <v>155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239</v>
      </c>
      <c r="BM201" s="203" t="s">
        <v>328</v>
      </c>
    </row>
    <row r="202" spans="1:65" s="2" customFormat="1" ht="24.2" customHeight="1">
      <c r="A202" s="33"/>
      <c r="B202" s="34"/>
      <c r="C202" s="191" t="s">
        <v>329</v>
      </c>
      <c r="D202" s="191" t="s">
        <v>158</v>
      </c>
      <c r="E202" s="192" t="s">
        <v>330</v>
      </c>
      <c r="F202" s="193" t="s">
        <v>331</v>
      </c>
      <c r="G202" s="194" t="s">
        <v>179</v>
      </c>
      <c r="H202" s="195">
        <v>62.7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43</v>
      </c>
      <c r="O202" s="70"/>
      <c r="P202" s="201">
        <f>O202*H202</f>
        <v>0</v>
      </c>
      <c r="Q202" s="201">
        <v>3.0239999999999998E-4</v>
      </c>
      <c r="R202" s="201">
        <f>Q202*H202</f>
        <v>1.8960479999999998E-2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239</v>
      </c>
      <c r="AT202" s="203" t="s">
        <v>158</v>
      </c>
      <c r="AU202" s="203" t="s">
        <v>87</v>
      </c>
      <c r="AY202" s="16" t="s">
        <v>155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239</v>
      </c>
      <c r="BM202" s="203" t="s">
        <v>332</v>
      </c>
    </row>
    <row r="203" spans="1:65" s="13" customFormat="1" ht="11.25">
      <c r="B203" s="205"/>
      <c r="C203" s="206"/>
      <c r="D203" s="207" t="s">
        <v>164</v>
      </c>
      <c r="E203" s="208" t="s">
        <v>1</v>
      </c>
      <c r="F203" s="209" t="s">
        <v>333</v>
      </c>
      <c r="G203" s="206"/>
      <c r="H203" s="210">
        <v>62.7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164</v>
      </c>
      <c r="AU203" s="216" t="s">
        <v>87</v>
      </c>
      <c r="AV203" s="13" t="s">
        <v>87</v>
      </c>
      <c r="AW203" s="13" t="s">
        <v>34</v>
      </c>
      <c r="AX203" s="13" t="s">
        <v>85</v>
      </c>
      <c r="AY203" s="216" t="s">
        <v>155</v>
      </c>
    </row>
    <row r="204" spans="1:65" s="2" customFormat="1" ht="37.9" customHeight="1">
      <c r="A204" s="33"/>
      <c r="B204" s="34"/>
      <c r="C204" s="191" t="s">
        <v>334</v>
      </c>
      <c r="D204" s="191" t="s">
        <v>158</v>
      </c>
      <c r="E204" s="192" t="s">
        <v>335</v>
      </c>
      <c r="F204" s="193" t="s">
        <v>336</v>
      </c>
      <c r="G204" s="194" t="s">
        <v>179</v>
      </c>
      <c r="H204" s="195">
        <v>64.5</v>
      </c>
      <c r="I204" s="196"/>
      <c r="J204" s="197">
        <f>ROUND(I204*H204,2)</f>
        <v>0</v>
      </c>
      <c r="K204" s="198"/>
      <c r="L204" s="38"/>
      <c r="M204" s="199" t="s">
        <v>1</v>
      </c>
      <c r="N204" s="200" t="s">
        <v>43</v>
      </c>
      <c r="O204" s="70"/>
      <c r="P204" s="201">
        <f>O204*H204</f>
        <v>0</v>
      </c>
      <c r="Q204" s="201">
        <v>6.0479999999999996E-4</v>
      </c>
      <c r="R204" s="201">
        <f>Q204*H204</f>
        <v>3.9009599999999998E-2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239</v>
      </c>
      <c r="AT204" s="203" t="s">
        <v>158</v>
      </c>
      <c r="AU204" s="203" t="s">
        <v>87</v>
      </c>
      <c r="AY204" s="16" t="s">
        <v>155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239</v>
      </c>
      <c r="BM204" s="203" t="s">
        <v>337</v>
      </c>
    </row>
    <row r="205" spans="1:65" s="13" customFormat="1" ht="11.25">
      <c r="B205" s="205"/>
      <c r="C205" s="206"/>
      <c r="D205" s="207" t="s">
        <v>164</v>
      </c>
      <c r="E205" s="208" t="s">
        <v>1</v>
      </c>
      <c r="F205" s="209" t="s">
        <v>338</v>
      </c>
      <c r="G205" s="206"/>
      <c r="H205" s="210">
        <v>62.7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164</v>
      </c>
      <c r="AU205" s="216" t="s">
        <v>87</v>
      </c>
      <c r="AV205" s="13" t="s">
        <v>87</v>
      </c>
      <c r="AW205" s="13" t="s">
        <v>34</v>
      </c>
      <c r="AX205" s="13" t="s">
        <v>78</v>
      </c>
      <c r="AY205" s="216" t="s">
        <v>155</v>
      </c>
    </row>
    <row r="206" spans="1:65" s="13" customFormat="1" ht="11.25">
      <c r="B206" s="205"/>
      <c r="C206" s="206"/>
      <c r="D206" s="207" t="s">
        <v>164</v>
      </c>
      <c r="E206" s="208" t="s">
        <v>1</v>
      </c>
      <c r="F206" s="209" t="s">
        <v>339</v>
      </c>
      <c r="G206" s="206"/>
      <c r="H206" s="210">
        <v>1.8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164</v>
      </c>
      <c r="AU206" s="216" t="s">
        <v>87</v>
      </c>
      <c r="AV206" s="13" t="s">
        <v>87</v>
      </c>
      <c r="AW206" s="13" t="s">
        <v>34</v>
      </c>
      <c r="AX206" s="13" t="s">
        <v>78</v>
      </c>
      <c r="AY206" s="216" t="s">
        <v>155</v>
      </c>
    </row>
    <row r="207" spans="1:65" s="14" customFormat="1" ht="11.25">
      <c r="B207" s="232"/>
      <c r="C207" s="233"/>
      <c r="D207" s="207" t="s">
        <v>164</v>
      </c>
      <c r="E207" s="234" t="s">
        <v>1</v>
      </c>
      <c r="F207" s="235" t="s">
        <v>277</v>
      </c>
      <c r="G207" s="233"/>
      <c r="H207" s="236">
        <v>64.5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164</v>
      </c>
      <c r="AU207" s="242" t="s">
        <v>87</v>
      </c>
      <c r="AV207" s="14" t="s">
        <v>162</v>
      </c>
      <c r="AW207" s="14" t="s">
        <v>34</v>
      </c>
      <c r="AX207" s="14" t="s">
        <v>85</v>
      </c>
      <c r="AY207" s="242" t="s">
        <v>155</v>
      </c>
    </row>
    <row r="208" spans="1:65" s="2" customFormat="1" ht="37.9" customHeight="1">
      <c r="A208" s="33"/>
      <c r="B208" s="34"/>
      <c r="C208" s="191" t="s">
        <v>340</v>
      </c>
      <c r="D208" s="191" t="s">
        <v>158</v>
      </c>
      <c r="E208" s="192" t="s">
        <v>341</v>
      </c>
      <c r="F208" s="193" t="s">
        <v>342</v>
      </c>
      <c r="G208" s="194" t="s">
        <v>179</v>
      </c>
      <c r="H208" s="195">
        <v>62.7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43</v>
      </c>
      <c r="O208" s="70"/>
      <c r="P208" s="201">
        <f>O208*H208</f>
        <v>0</v>
      </c>
      <c r="Q208" s="201">
        <v>6.0479999999999996E-4</v>
      </c>
      <c r="R208" s="201">
        <f>Q208*H208</f>
        <v>3.7920959999999997E-2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239</v>
      </c>
      <c r="AT208" s="203" t="s">
        <v>158</v>
      </c>
      <c r="AU208" s="203" t="s">
        <v>87</v>
      </c>
      <c r="AY208" s="16" t="s">
        <v>155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239</v>
      </c>
      <c r="BM208" s="203" t="s">
        <v>343</v>
      </c>
    </row>
    <row r="209" spans="1:65" s="13" customFormat="1" ht="11.25">
      <c r="B209" s="205"/>
      <c r="C209" s="206"/>
      <c r="D209" s="207" t="s">
        <v>164</v>
      </c>
      <c r="E209" s="208" t="s">
        <v>1</v>
      </c>
      <c r="F209" s="209" t="s">
        <v>344</v>
      </c>
      <c r="G209" s="206"/>
      <c r="H209" s="210">
        <v>62.7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164</v>
      </c>
      <c r="AU209" s="216" t="s">
        <v>87</v>
      </c>
      <c r="AV209" s="13" t="s">
        <v>87</v>
      </c>
      <c r="AW209" s="13" t="s">
        <v>34</v>
      </c>
      <c r="AX209" s="13" t="s">
        <v>85</v>
      </c>
      <c r="AY209" s="216" t="s">
        <v>155</v>
      </c>
    </row>
    <row r="210" spans="1:65" s="2" customFormat="1" ht="37.9" customHeight="1">
      <c r="A210" s="33"/>
      <c r="B210" s="34"/>
      <c r="C210" s="191" t="s">
        <v>345</v>
      </c>
      <c r="D210" s="191" t="s">
        <v>158</v>
      </c>
      <c r="E210" s="192" t="s">
        <v>346</v>
      </c>
      <c r="F210" s="193" t="s">
        <v>347</v>
      </c>
      <c r="G210" s="194" t="s">
        <v>179</v>
      </c>
      <c r="H210" s="195">
        <v>1.8</v>
      </c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43</v>
      </c>
      <c r="O210" s="70"/>
      <c r="P210" s="201">
        <f>O210*H210</f>
        <v>0</v>
      </c>
      <c r="Q210" s="201">
        <v>4.3199999999999998E-4</v>
      </c>
      <c r="R210" s="201">
        <f>Q210*H210</f>
        <v>7.7760000000000004E-4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239</v>
      </c>
      <c r="AT210" s="203" t="s">
        <v>158</v>
      </c>
      <c r="AU210" s="203" t="s">
        <v>87</v>
      </c>
      <c r="AY210" s="16" t="s">
        <v>155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239</v>
      </c>
      <c r="BM210" s="203" t="s">
        <v>348</v>
      </c>
    </row>
    <row r="211" spans="1:65" s="13" customFormat="1" ht="11.25">
      <c r="B211" s="205"/>
      <c r="C211" s="206"/>
      <c r="D211" s="207" t="s">
        <v>164</v>
      </c>
      <c r="E211" s="208" t="s">
        <v>1</v>
      </c>
      <c r="F211" s="209" t="s">
        <v>339</v>
      </c>
      <c r="G211" s="206"/>
      <c r="H211" s="210">
        <v>1.8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164</v>
      </c>
      <c r="AU211" s="216" t="s">
        <v>87</v>
      </c>
      <c r="AV211" s="13" t="s">
        <v>87</v>
      </c>
      <c r="AW211" s="13" t="s">
        <v>34</v>
      </c>
      <c r="AX211" s="13" t="s">
        <v>85</v>
      </c>
      <c r="AY211" s="216" t="s">
        <v>155</v>
      </c>
    </row>
    <row r="212" spans="1:65" s="2" customFormat="1" ht="24.2" customHeight="1">
      <c r="A212" s="33"/>
      <c r="B212" s="34"/>
      <c r="C212" s="191" t="s">
        <v>349</v>
      </c>
      <c r="D212" s="191" t="s">
        <v>158</v>
      </c>
      <c r="E212" s="192" t="s">
        <v>350</v>
      </c>
      <c r="F212" s="193" t="s">
        <v>351</v>
      </c>
      <c r="G212" s="194" t="s">
        <v>352</v>
      </c>
      <c r="H212" s="243"/>
      <c r="I212" s="196"/>
      <c r="J212" s="197">
        <f>ROUND(I212*H212,2)</f>
        <v>0</v>
      </c>
      <c r="K212" s="198"/>
      <c r="L212" s="38"/>
      <c r="M212" s="199" t="s">
        <v>1</v>
      </c>
      <c r="N212" s="200" t="s">
        <v>43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239</v>
      </c>
      <c r="AT212" s="203" t="s">
        <v>158</v>
      </c>
      <c r="AU212" s="203" t="s">
        <v>87</v>
      </c>
      <c r="AY212" s="16" t="s">
        <v>155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239</v>
      </c>
      <c r="BM212" s="203" t="s">
        <v>353</v>
      </c>
    </row>
    <row r="213" spans="1:65" s="12" customFormat="1" ht="22.9" customHeight="1">
      <c r="B213" s="175"/>
      <c r="C213" s="176"/>
      <c r="D213" s="177" t="s">
        <v>77</v>
      </c>
      <c r="E213" s="189" t="s">
        <v>354</v>
      </c>
      <c r="F213" s="189" t="s">
        <v>355</v>
      </c>
      <c r="G213" s="176"/>
      <c r="H213" s="176"/>
      <c r="I213" s="179"/>
      <c r="J213" s="190">
        <f>BK213</f>
        <v>0</v>
      </c>
      <c r="K213" s="176"/>
      <c r="L213" s="181"/>
      <c r="M213" s="182"/>
      <c r="N213" s="183"/>
      <c r="O213" s="183"/>
      <c r="P213" s="184">
        <f>SUM(P214:P217)</f>
        <v>0</v>
      </c>
      <c r="Q213" s="183"/>
      <c r="R213" s="184">
        <f>SUM(R214:R217)</f>
        <v>4.2399999999999998E-3</v>
      </c>
      <c r="S213" s="183"/>
      <c r="T213" s="185">
        <f>SUM(T214:T217)</f>
        <v>0</v>
      </c>
      <c r="AR213" s="186" t="s">
        <v>87</v>
      </c>
      <c r="AT213" s="187" t="s">
        <v>77</v>
      </c>
      <c r="AU213" s="187" t="s">
        <v>85</v>
      </c>
      <c r="AY213" s="186" t="s">
        <v>155</v>
      </c>
      <c r="BK213" s="188">
        <f>SUM(BK214:BK217)</f>
        <v>0</v>
      </c>
    </row>
    <row r="214" spans="1:65" s="2" customFormat="1" ht="24.2" customHeight="1">
      <c r="A214" s="33"/>
      <c r="B214" s="34"/>
      <c r="C214" s="191" t="s">
        <v>356</v>
      </c>
      <c r="D214" s="191" t="s">
        <v>158</v>
      </c>
      <c r="E214" s="192" t="s">
        <v>357</v>
      </c>
      <c r="F214" s="193" t="s">
        <v>358</v>
      </c>
      <c r="G214" s="194" t="s">
        <v>168</v>
      </c>
      <c r="H214" s="195">
        <v>2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43</v>
      </c>
      <c r="O214" s="70"/>
      <c r="P214" s="201">
        <f>O214*H214</f>
        <v>0</v>
      </c>
      <c r="Q214" s="201">
        <v>2.1199999999999999E-3</v>
      </c>
      <c r="R214" s="201">
        <f>Q214*H214</f>
        <v>4.2399999999999998E-3</v>
      </c>
      <c r="S214" s="201">
        <v>0</v>
      </c>
      <c r="T214" s="20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239</v>
      </c>
      <c r="AT214" s="203" t="s">
        <v>158</v>
      </c>
      <c r="AU214" s="203" t="s">
        <v>87</v>
      </c>
      <c r="AY214" s="16" t="s">
        <v>155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239</v>
      </c>
      <c r="BM214" s="203" t="s">
        <v>359</v>
      </c>
    </row>
    <row r="215" spans="1:65" s="2" customFormat="1" ht="24.2" customHeight="1">
      <c r="A215" s="33"/>
      <c r="B215" s="34"/>
      <c r="C215" s="191" t="s">
        <v>360</v>
      </c>
      <c r="D215" s="191" t="s">
        <v>158</v>
      </c>
      <c r="E215" s="192" t="s">
        <v>361</v>
      </c>
      <c r="F215" s="193" t="s">
        <v>362</v>
      </c>
      <c r="G215" s="194" t="s">
        <v>168</v>
      </c>
      <c r="H215" s="195">
        <v>4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43</v>
      </c>
      <c r="O215" s="70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239</v>
      </c>
      <c r="AT215" s="203" t="s">
        <v>158</v>
      </c>
      <c r="AU215" s="203" t="s">
        <v>87</v>
      </c>
      <c r="AY215" s="16" t="s">
        <v>155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239</v>
      </c>
      <c r="BM215" s="203" t="s">
        <v>363</v>
      </c>
    </row>
    <row r="216" spans="1:65" s="2" customFormat="1" ht="14.45" customHeight="1">
      <c r="A216" s="33"/>
      <c r="B216" s="34"/>
      <c r="C216" s="191" t="s">
        <v>364</v>
      </c>
      <c r="D216" s="191" t="s">
        <v>158</v>
      </c>
      <c r="E216" s="192" t="s">
        <v>365</v>
      </c>
      <c r="F216" s="193" t="s">
        <v>366</v>
      </c>
      <c r="G216" s="194" t="s">
        <v>168</v>
      </c>
      <c r="H216" s="195">
        <v>2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43</v>
      </c>
      <c r="O216" s="70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239</v>
      </c>
      <c r="AT216" s="203" t="s">
        <v>158</v>
      </c>
      <c r="AU216" s="203" t="s">
        <v>87</v>
      </c>
      <c r="AY216" s="16" t="s">
        <v>155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239</v>
      </c>
      <c r="BM216" s="203" t="s">
        <v>367</v>
      </c>
    </row>
    <row r="217" spans="1:65" s="2" customFormat="1" ht="24.2" customHeight="1">
      <c r="A217" s="33"/>
      <c r="B217" s="34"/>
      <c r="C217" s="191" t="s">
        <v>368</v>
      </c>
      <c r="D217" s="191" t="s">
        <v>158</v>
      </c>
      <c r="E217" s="192" t="s">
        <v>369</v>
      </c>
      <c r="F217" s="193" t="s">
        <v>370</v>
      </c>
      <c r="G217" s="194" t="s">
        <v>352</v>
      </c>
      <c r="H217" s="243"/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43</v>
      </c>
      <c r="O217" s="70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239</v>
      </c>
      <c r="AT217" s="203" t="s">
        <v>158</v>
      </c>
      <c r="AU217" s="203" t="s">
        <v>87</v>
      </c>
      <c r="AY217" s="16" t="s">
        <v>155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239</v>
      </c>
      <c r="BM217" s="203" t="s">
        <v>371</v>
      </c>
    </row>
    <row r="218" spans="1:65" s="12" customFormat="1" ht="22.9" customHeight="1">
      <c r="B218" s="175"/>
      <c r="C218" s="176"/>
      <c r="D218" s="177" t="s">
        <v>77</v>
      </c>
      <c r="E218" s="189" t="s">
        <v>372</v>
      </c>
      <c r="F218" s="189" t="s">
        <v>373</v>
      </c>
      <c r="G218" s="176"/>
      <c r="H218" s="176"/>
      <c r="I218" s="179"/>
      <c r="J218" s="190">
        <f>BK218</f>
        <v>0</v>
      </c>
      <c r="K218" s="176"/>
      <c r="L218" s="181"/>
      <c r="M218" s="182"/>
      <c r="N218" s="183"/>
      <c r="O218" s="183"/>
      <c r="P218" s="184">
        <f>SUM(P219:P223)</f>
        <v>0</v>
      </c>
      <c r="Q218" s="183"/>
      <c r="R218" s="184">
        <f>SUM(R219:R223)</f>
        <v>0</v>
      </c>
      <c r="S218" s="183"/>
      <c r="T218" s="185">
        <f>SUM(T219:T223)</f>
        <v>4.8000000000000001E-2</v>
      </c>
      <c r="AR218" s="186" t="s">
        <v>87</v>
      </c>
      <c r="AT218" s="187" t="s">
        <v>77</v>
      </c>
      <c r="AU218" s="187" t="s">
        <v>85</v>
      </c>
      <c r="AY218" s="186" t="s">
        <v>155</v>
      </c>
      <c r="BK218" s="188">
        <f>SUM(BK219:BK223)</f>
        <v>0</v>
      </c>
    </row>
    <row r="219" spans="1:65" s="2" customFormat="1" ht="24.2" customHeight="1">
      <c r="A219" s="33"/>
      <c r="B219" s="34"/>
      <c r="C219" s="191" t="s">
        <v>374</v>
      </c>
      <c r="D219" s="191" t="s">
        <v>158</v>
      </c>
      <c r="E219" s="192" t="s">
        <v>375</v>
      </c>
      <c r="F219" s="193" t="s">
        <v>376</v>
      </c>
      <c r="G219" s="194" t="s">
        <v>187</v>
      </c>
      <c r="H219" s="195">
        <v>1</v>
      </c>
      <c r="I219" s="196"/>
      <c r="J219" s="197">
        <f>ROUND(I219*H219,2)</f>
        <v>0</v>
      </c>
      <c r="K219" s="198"/>
      <c r="L219" s="38"/>
      <c r="M219" s="199" t="s">
        <v>1</v>
      </c>
      <c r="N219" s="200" t="s">
        <v>43</v>
      </c>
      <c r="O219" s="70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377</v>
      </c>
      <c r="AT219" s="203" t="s">
        <v>158</v>
      </c>
      <c r="AU219" s="203" t="s">
        <v>87</v>
      </c>
      <c r="AY219" s="16" t="s">
        <v>155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6" t="s">
        <v>85</v>
      </c>
      <c r="BK219" s="204">
        <f>ROUND(I219*H219,2)</f>
        <v>0</v>
      </c>
      <c r="BL219" s="16" t="s">
        <v>377</v>
      </c>
      <c r="BM219" s="203" t="s">
        <v>378</v>
      </c>
    </row>
    <row r="220" spans="1:65" s="2" customFormat="1" ht="24.2" customHeight="1">
      <c r="A220" s="33"/>
      <c r="B220" s="34"/>
      <c r="C220" s="191" t="s">
        <v>379</v>
      </c>
      <c r="D220" s="191" t="s">
        <v>158</v>
      </c>
      <c r="E220" s="192" t="s">
        <v>380</v>
      </c>
      <c r="F220" s="193" t="s">
        <v>381</v>
      </c>
      <c r="G220" s="194" t="s">
        <v>187</v>
      </c>
      <c r="H220" s="195">
        <v>1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43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377</v>
      </c>
      <c r="AT220" s="203" t="s">
        <v>158</v>
      </c>
      <c r="AU220" s="203" t="s">
        <v>87</v>
      </c>
      <c r="AY220" s="16" t="s">
        <v>155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377</v>
      </c>
      <c r="BM220" s="203" t="s">
        <v>382</v>
      </c>
    </row>
    <row r="221" spans="1:65" s="2" customFormat="1" ht="37.9" customHeight="1">
      <c r="A221" s="33"/>
      <c r="B221" s="34"/>
      <c r="C221" s="191" t="s">
        <v>383</v>
      </c>
      <c r="D221" s="191" t="s">
        <v>158</v>
      </c>
      <c r="E221" s="192" t="s">
        <v>384</v>
      </c>
      <c r="F221" s="193" t="s">
        <v>385</v>
      </c>
      <c r="G221" s="194" t="s">
        <v>179</v>
      </c>
      <c r="H221" s="195">
        <v>120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43</v>
      </c>
      <c r="O221" s="70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239</v>
      </c>
      <c r="AT221" s="203" t="s">
        <v>158</v>
      </c>
      <c r="AU221" s="203" t="s">
        <v>87</v>
      </c>
      <c r="AY221" s="16" t="s">
        <v>155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239</v>
      </c>
      <c r="BM221" s="203" t="s">
        <v>386</v>
      </c>
    </row>
    <row r="222" spans="1:65" s="2" customFormat="1" ht="37.9" customHeight="1">
      <c r="A222" s="33"/>
      <c r="B222" s="34"/>
      <c r="C222" s="191" t="s">
        <v>387</v>
      </c>
      <c r="D222" s="191" t="s">
        <v>158</v>
      </c>
      <c r="E222" s="192" t="s">
        <v>388</v>
      </c>
      <c r="F222" s="193" t="s">
        <v>389</v>
      </c>
      <c r="G222" s="194" t="s">
        <v>179</v>
      </c>
      <c r="H222" s="195">
        <v>120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43</v>
      </c>
      <c r="O222" s="70"/>
      <c r="P222" s="201">
        <f>O222*H222</f>
        <v>0</v>
      </c>
      <c r="Q222" s="201">
        <v>0</v>
      </c>
      <c r="R222" s="201">
        <f>Q222*H222</f>
        <v>0</v>
      </c>
      <c r="S222" s="201">
        <v>4.0000000000000002E-4</v>
      </c>
      <c r="T222" s="202">
        <f>S222*H222</f>
        <v>4.8000000000000001E-2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239</v>
      </c>
      <c r="AT222" s="203" t="s">
        <v>158</v>
      </c>
      <c r="AU222" s="203" t="s">
        <v>87</v>
      </c>
      <c r="AY222" s="16" t="s">
        <v>155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239</v>
      </c>
      <c r="BM222" s="203" t="s">
        <v>390</v>
      </c>
    </row>
    <row r="223" spans="1:65" s="2" customFormat="1" ht="24.2" customHeight="1">
      <c r="A223" s="33"/>
      <c r="B223" s="34"/>
      <c r="C223" s="191" t="s">
        <v>391</v>
      </c>
      <c r="D223" s="191" t="s">
        <v>158</v>
      </c>
      <c r="E223" s="192" t="s">
        <v>392</v>
      </c>
      <c r="F223" s="193" t="s">
        <v>393</v>
      </c>
      <c r="G223" s="194" t="s">
        <v>352</v>
      </c>
      <c r="H223" s="243"/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43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239</v>
      </c>
      <c r="AT223" s="203" t="s">
        <v>158</v>
      </c>
      <c r="AU223" s="203" t="s">
        <v>87</v>
      </c>
      <c r="AY223" s="16" t="s">
        <v>155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239</v>
      </c>
      <c r="BM223" s="203" t="s">
        <v>394</v>
      </c>
    </row>
    <row r="224" spans="1:65" s="12" customFormat="1" ht="22.9" customHeight="1">
      <c r="B224" s="175"/>
      <c r="C224" s="176"/>
      <c r="D224" s="177" t="s">
        <v>77</v>
      </c>
      <c r="E224" s="189" t="s">
        <v>395</v>
      </c>
      <c r="F224" s="189" t="s">
        <v>396</v>
      </c>
      <c r="G224" s="176"/>
      <c r="H224" s="176"/>
      <c r="I224" s="179"/>
      <c r="J224" s="190">
        <f>BK224</f>
        <v>0</v>
      </c>
      <c r="K224" s="176"/>
      <c r="L224" s="181"/>
      <c r="M224" s="182"/>
      <c r="N224" s="183"/>
      <c r="O224" s="183"/>
      <c r="P224" s="184">
        <f>SUM(P225:P233)</f>
        <v>0</v>
      </c>
      <c r="Q224" s="183"/>
      <c r="R224" s="184">
        <f>SUM(R225:R233)</f>
        <v>0.27462600000000004</v>
      </c>
      <c r="S224" s="183"/>
      <c r="T224" s="185">
        <f>SUM(T225:T233)</f>
        <v>0.23639560000000004</v>
      </c>
      <c r="AR224" s="186" t="s">
        <v>87</v>
      </c>
      <c r="AT224" s="187" t="s">
        <v>77</v>
      </c>
      <c r="AU224" s="187" t="s">
        <v>85</v>
      </c>
      <c r="AY224" s="186" t="s">
        <v>155</v>
      </c>
      <c r="BK224" s="188">
        <f>SUM(BK225:BK233)</f>
        <v>0</v>
      </c>
    </row>
    <row r="225" spans="1:65" s="2" customFormat="1" ht="24.2" customHeight="1">
      <c r="A225" s="33"/>
      <c r="B225" s="34"/>
      <c r="C225" s="191" t="s">
        <v>397</v>
      </c>
      <c r="D225" s="191" t="s">
        <v>158</v>
      </c>
      <c r="E225" s="192" t="s">
        <v>398</v>
      </c>
      <c r="F225" s="193" t="s">
        <v>399</v>
      </c>
      <c r="G225" s="194" t="s">
        <v>179</v>
      </c>
      <c r="H225" s="195">
        <v>62.7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43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1.91E-3</v>
      </c>
      <c r="T225" s="202">
        <f>S225*H225</f>
        <v>0.119757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239</v>
      </c>
      <c r="AT225" s="203" t="s">
        <v>158</v>
      </c>
      <c r="AU225" s="203" t="s">
        <v>87</v>
      </c>
      <c r="AY225" s="16" t="s">
        <v>155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239</v>
      </c>
      <c r="BM225" s="203" t="s">
        <v>400</v>
      </c>
    </row>
    <row r="226" spans="1:65" s="2" customFormat="1" ht="24.2" customHeight="1">
      <c r="A226" s="33"/>
      <c r="B226" s="34"/>
      <c r="C226" s="191" t="s">
        <v>401</v>
      </c>
      <c r="D226" s="191" t="s">
        <v>158</v>
      </c>
      <c r="E226" s="192" t="s">
        <v>402</v>
      </c>
      <c r="F226" s="193" t="s">
        <v>403</v>
      </c>
      <c r="G226" s="194" t="s">
        <v>179</v>
      </c>
      <c r="H226" s="195">
        <v>62.7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43</v>
      </c>
      <c r="O226" s="70"/>
      <c r="P226" s="201">
        <f>O226*H226</f>
        <v>0</v>
      </c>
      <c r="Q226" s="201">
        <v>4.3800000000000002E-3</v>
      </c>
      <c r="R226" s="201">
        <f>Q226*H226</f>
        <v>0.27462600000000004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239</v>
      </c>
      <c r="AT226" s="203" t="s">
        <v>158</v>
      </c>
      <c r="AU226" s="203" t="s">
        <v>87</v>
      </c>
      <c r="AY226" s="16" t="s">
        <v>155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239</v>
      </c>
      <c r="BM226" s="203" t="s">
        <v>404</v>
      </c>
    </row>
    <row r="227" spans="1:65" s="2" customFormat="1" ht="19.5">
      <c r="A227" s="33"/>
      <c r="B227" s="34"/>
      <c r="C227" s="35"/>
      <c r="D227" s="207" t="s">
        <v>225</v>
      </c>
      <c r="E227" s="35"/>
      <c r="F227" s="217" t="s">
        <v>405</v>
      </c>
      <c r="G227" s="35"/>
      <c r="H227" s="35"/>
      <c r="I227" s="218"/>
      <c r="J227" s="35"/>
      <c r="K227" s="35"/>
      <c r="L227" s="38"/>
      <c r="M227" s="219"/>
      <c r="N227" s="220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225</v>
      </c>
      <c r="AU227" s="16" t="s">
        <v>87</v>
      </c>
    </row>
    <row r="228" spans="1:65" s="2" customFormat="1" ht="24.2" customHeight="1">
      <c r="A228" s="33"/>
      <c r="B228" s="34"/>
      <c r="C228" s="191" t="s">
        <v>406</v>
      </c>
      <c r="D228" s="191" t="s">
        <v>158</v>
      </c>
      <c r="E228" s="192" t="s">
        <v>407</v>
      </c>
      <c r="F228" s="193" t="s">
        <v>408</v>
      </c>
      <c r="G228" s="194" t="s">
        <v>168</v>
      </c>
      <c r="H228" s="195">
        <v>4</v>
      </c>
      <c r="I228" s="196"/>
      <c r="J228" s="197">
        <f>ROUND(I228*H228,2)</f>
        <v>0</v>
      </c>
      <c r="K228" s="198"/>
      <c r="L228" s="38"/>
      <c r="M228" s="199" t="s">
        <v>1</v>
      </c>
      <c r="N228" s="200" t="s">
        <v>43</v>
      </c>
      <c r="O228" s="70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239</v>
      </c>
      <c r="AT228" s="203" t="s">
        <v>158</v>
      </c>
      <c r="AU228" s="203" t="s">
        <v>87</v>
      </c>
      <c r="AY228" s="16" t="s">
        <v>155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6" t="s">
        <v>85</v>
      </c>
      <c r="BK228" s="204">
        <f>ROUND(I228*H228,2)</f>
        <v>0</v>
      </c>
      <c r="BL228" s="16" t="s">
        <v>239</v>
      </c>
      <c r="BM228" s="203" t="s">
        <v>409</v>
      </c>
    </row>
    <row r="229" spans="1:65" s="2" customFormat="1" ht="14.45" customHeight="1">
      <c r="A229" s="33"/>
      <c r="B229" s="34"/>
      <c r="C229" s="191" t="s">
        <v>410</v>
      </c>
      <c r="D229" s="191" t="s">
        <v>158</v>
      </c>
      <c r="E229" s="192" t="s">
        <v>411</v>
      </c>
      <c r="F229" s="193" t="s">
        <v>412</v>
      </c>
      <c r="G229" s="194" t="s">
        <v>179</v>
      </c>
      <c r="H229" s="195">
        <v>62.7</v>
      </c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43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1.75E-3</v>
      </c>
      <c r="T229" s="202">
        <f>S229*H229</f>
        <v>0.109725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239</v>
      </c>
      <c r="AT229" s="203" t="s">
        <v>158</v>
      </c>
      <c r="AU229" s="203" t="s">
        <v>87</v>
      </c>
      <c r="AY229" s="16" t="s">
        <v>155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239</v>
      </c>
      <c r="BM229" s="203" t="s">
        <v>413</v>
      </c>
    </row>
    <row r="230" spans="1:65" s="2" customFormat="1" ht="14.45" customHeight="1">
      <c r="A230" s="33"/>
      <c r="B230" s="34"/>
      <c r="C230" s="191" t="s">
        <v>414</v>
      </c>
      <c r="D230" s="191" t="s">
        <v>158</v>
      </c>
      <c r="E230" s="192" t="s">
        <v>415</v>
      </c>
      <c r="F230" s="193" t="s">
        <v>416</v>
      </c>
      <c r="G230" s="194" t="s">
        <v>174</v>
      </c>
      <c r="H230" s="195">
        <v>0.54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43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5.8399999999999997E-3</v>
      </c>
      <c r="T230" s="202">
        <f>S230*H230</f>
        <v>3.1535999999999999E-3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239</v>
      </c>
      <c r="AT230" s="203" t="s">
        <v>158</v>
      </c>
      <c r="AU230" s="203" t="s">
        <v>87</v>
      </c>
      <c r="AY230" s="16" t="s">
        <v>155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239</v>
      </c>
      <c r="BM230" s="203" t="s">
        <v>417</v>
      </c>
    </row>
    <row r="231" spans="1:65" s="13" customFormat="1" ht="11.25">
      <c r="B231" s="205"/>
      <c r="C231" s="206"/>
      <c r="D231" s="207" t="s">
        <v>164</v>
      </c>
      <c r="E231" s="208" t="s">
        <v>1</v>
      </c>
      <c r="F231" s="209" t="s">
        <v>418</v>
      </c>
      <c r="G231" s="206"/>
      <c r="H231" s="210">
        <v>0.54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164</v>
      </c>
      <c r="AU231" s="216" t="s">
        <v>87</v>
      </c>
      <c r="AV231" s="13" t="s">
        <v>87</v>
      </c>
      <c r="AW231" s="13" t="s">
        <v>34</v>
      </c>
      <c r="AX231" s="13" t="s">
        <v>85</v>
      </c>
      <c r="AY231" s="216" t="s">
        <v>155</v>
      </c>
    </row>
    <row r="232" spans="1:65" s="2" customFormat="1" ht="24.2" customHeight="1">
      <c r="A232" s="33"/>
      <c r="B232" s="34"/>
      <c r="C232" s="191" t="s">
        <v>419</v>
      </c>
      <c r="D232" s="191" t="s">
        <v>158</v>
      </c>
      <c r="E232" s="192" t="s">
        <v>420</v>
      </c>
      <c r="F232" s="193" t="s">
        <v>421</v>
      </c>
      <c r="G232" s="194" t="s">
        <v>168</v>
      </c>
      <c r="H232" s="195">
        <v>2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43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1.8799999999999999E-3</v>
      </c>
      <c r="T232" s="202">
        <f>S232*H232</f>
        <v>3.7599999999999999E-3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239</v>
      </c>
      <c r="AT232" s="203" t="s">
        <v>158</v>
      </c>
      <c r="AU232" s="203" t="s">
        <v>87</v>
      </c>
      <c r="AY232" s="16" t="s">
        <v>155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239</v>
      </c>
      <c r="BM232" s="203" t="s">
        <v>422</v>
      </c>
    </row>
    <row r="233" spans="1:65" s="2" customFormat="1" ht="24.2" customHeight="1">
      <c r="A233" s="33"/>
      <c r="B233" s="34"/>
      <c r="C233" s="191" t="s">
        <v>423</v>
      </c>
      <c r="D233" s="191" t="s">
        <v>158</v>
      </c>
      <c r="E233" s="192" t="s">
        <v>424</v>
      </c>
      <c r="F233" s="193" t="s">
        <v>425</v>
      </c>
      <c r="G233" s="194" t="s">
        <v>352</v>
      </c>
      <c r="H233" s="243"/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43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239</v>
      </c>
      <c r="AT233" s="203" t="s">
        <v>158</v>
      </c>
      <c r="AU233" s="203" t="s">
        <v>87</v>
      </c>
      <c r="AY233" s="16" t="s">
        <v>155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239</v>
      </c>
      <c r="BM233" s="203" t="s">
        <v>426</v>
      </c>
    </row>
    <row r="234" spans="1:65" s="12" customFormat="1" ht="22.9" customHeight="1">
      <c r="B234" s="175"/>
      <c r="C234" s="176"/>
      <c r="D234" s="177" t="s">
        <v>77</v>
      </c>
      <c r="E234" s="189" t="s">
        <v>427</v>
      </c>
      <c r="F234" s="189" t="s">
        <v>428</v>
      </c>
      <c r="G234" s="176"/>
      <c r="H234" s="176"/>
      <c r="I234" s="179"/>
      <c r="J234" s="190">
        <f>BK234</f>
        <v>0</v>
      </c>
      <c r="K234" s="176"/>
      <c r="L234" s="181"/>
      <c r="M234" s="182"/>
      <c r="N234" s="183"/>
      <c r="O234" s="183"/>
      <c r="P234" s="184">
        <f>P235</f>
        <v>0</v>
      </c>
      <c r="Q234" s="183"/>
      <c r="R234" s="184">
        <f>R235</f>
        <v>6.7500000000000004E-4</v>
      </c>
      <c r="S234" s="183"/>
      <c r="T234" s="185">
        <f>T235</f>
        <v>0</v>
      </c>
      <c r="AR234" s="186" t="s">
        <v>87</v>
      </c>
      <c r="AT234" s="187" t="s">
        <v>77</v>
      </c>
      <c r="AU234" s="187" t="s">
        <v>85</v>
      </c>
      <c r="AY234" s="186" t="s">
        <v>155</v>
      </c>
      <c r="BK234" s="188">
        <f>BK235</f>
        <v>0</v>
      </c>
    </row>
    <row r="235" spans="1:65" s="2" customFormat="1" ht="24.2" customHeight="1">
      <c r="A235" s="33"/>
      <c r="B235" s="34"/>
      <c r="C235" s="191" t="s">
        <v>429</v>
      </c>
      <c r="D235" s="191" t="s">
        <v>158</v>
      </c>
      <c r="E235" s="192" t="s">
        <v>430</v>
      </c>
      <c r="F235" s="193" t="s">
        <v>431</v>
      </c>
      <c r="G235" s="194" t="s">
        <v>174</v>
      </c>
      <c r="H235" s="195">
        <v>5</v>
      </c>
      <c r="I235" s="196"/>
      <c r="J235" s="197">
        <f>ROUND(I235*H235,2)</f>
        <v>0</v>
      </c>
      <c r="K235" s="198"/>
      <c r="L235" s="38"/>
      <c r="M235" s="244" t="s">
        <v>1</v>
      </c>
      <c r="N235" s="245" t="s">
        <v>43</v>
      </c>
      <c r="O235" s="246"/>
      <c r="P235" s="247">
        <f>O235*H235</f>
        <v>0</v>
      </c>
      <c r="Q235" s="247">
        <v>1.35E-4</v>
      </c>
      <c r="R235" s="247">
        <f>Q235*H235</f>
        <v>6.7500000000000004E-4</v>
      </c>
      <c r="S235" s="247">
        <v>0</v>
      </c>
      <c r="T235" s="248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239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239</v>
      </c>
      <c r="BM235" s="203" t="s">
        <v>432</v>
      </c>
    </row>
    <row r="236" spans="1:65" s="2" customFormat="1" ht="6.95" customHeight="1">
      <c r="A236" s="3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38"/>
      <c r="M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</sheetData>
  <sheetProtection algorithmName="SHA-512" hashValue="CnC3kkO5ZFwhfZm41Z3HtY9vfRtJk79lIBs45mzQgCtnzKAVfof0MVn6ib7AjOiaTTBAIJCK38IJCdL8y7zExw==" saltValue="ap/yU0zLroF1ng2MxBGoRSFNhVSXY8JO3ljm0ZZMvj+0SluUI85sjepPavpFAZ6KmlyjN5PpspAutW2D8Cycwg==" spinCount="100000" sheet="1" objects="1" scenarios="1" formatColumns="0" formatRows="0" autoFilter="0"/>
  <autoFilter ref="C131:K235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120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433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ROUND((SUM(BE133:BE265)),  2)</f>
        <v>0</v>
      </c>
      <c r="G35" s="33"/>
      <c r="H35" s="33"/>
      <c r="I35" s="129">
        <v>0.21</v>
      </c>
      <c r="J35" s="128">
        <f>ROUND(((SUM(BE133:BE265))*I35),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ROUND((SUM(BF133:BF265)),  2)</f>
        <v>0</v>
      </c>
      <c r="G36" s="33"/>
      <c r="H36" s="33"/>
      <c r="I36" s="129">
        <v>0.15</v>
      </c>
      <c r="J36" s="128">
        <f>ROUND(((SUM(BF133:BF265))*I36),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ROUND((SUM(BG133:BG265)),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ROUND((SUM(BH133:BH265)),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ROUND((SUM(BI133:BI265)),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120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001.2 - Oprava střechy kotelna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J135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J139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J156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J162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J174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134</v>
      </c>
      <c r="E105" s="155"/>
      <c r="F105" s="155"/>
      <c r="G105" s="155"/>
      <c r="H105" s="155"/>
      <c r="I105" s="155"/>
      <c r="J105" s="156">
        <f>J176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135</v>
      </c>
      <c r="E106" s="160"/>
      <c r="F106" s="160"/>
      <c r="G106" s="160"/>
      <c r="H106" s="160"/>
      <c r="I106" s="160"/>
      <c r="J106" s="161">
        <f>J177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136</v>
      </c>
      <c r="E107" s="160"/>
      <c r="F107" s="160"/>
      <c r="G107" s="160"/>
      <c r="H107" s="160"/>
      <c r="I107" s="160"/>
      <c r="J107" s="161">
        <f>J232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137</v>
      </c>
      <c r="E108" s="160"/>
      <c r="F108" s="160"/>
      <c r="G108" s="160"/>
      <c r="H108" s="160"/>
      <c r="I108" s="160"/>
      <c r="J108" s="161">
        <f>J237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138</v>
      </c>
      <c r="E109" s="160"/>
      <c r="F109" s="160"/>
      <c r="G109" s="160"/>
      <c r="H109" s="160"/>
      <c r="I109" s="160"/>
      <c r="J109" s="161">
        <f>J243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434</v>
      </c>
      <c r="E110" s="160"/>
      <c r="F110" s="160"/>
      <c r="G110" s="160"/>
      <c r="H110" s="160"/>
      <c r="I110" s="160"/>
      <c r="J110" s="161">
        <f>J255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139</v>
      </c>
      <c r="E111" s="160"/>
      <c r="F111" s="160"/>
      <c r="G111" s="160"/>
      <c r="H111" s="160"/>
      <c r="I111" s="160"/>
      <c r="J111" s="161">
        <f>J264</f>
        <v>0</v>
      </c>
      <c r="K111" s="103"/>
      <c r="L111" s="162"/>
    </row>
    <row r="112" spans="1:47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140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301" t="str">
        <f>E7</f>
        <v>Oprava objeku OTV</v>
      </c>
      <c r="F121" s="302"/>
      <c r="G121" s="302"/>
      <c r="H121" s="302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0"/>
      <c r="C122" s="28" t="s">
        <v>119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pans="1:31" s="2" customFormat="1" ht="16.5" customHeight="1">
      <c r="A123" s="33"/>
      <c r="B123" s="34"/>
      <c r="C123" s="35"/>
      <c r="D123" s="35"/>
      <c r="E123" s="301" t="s">
        <v>120</v>
      </c>
      <c r="F123" s="303"/>
      <c r="G123" s="303"/>
      <c r="H123" s="303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121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54" t="str">
        <f>E11</f>
        <v>001.2 - Oprava střechy kotelna</v>
      </c>
      <c r="F125" s="303"/>
      <c r="G125" s="303"/>
      <c r="H125" s="303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F14</f>
        <v>Kolín</v>
      </c>
      <c r="G127" s="35"/>
      <c r="H127" s="35"/>
      <c r="I127" s="28" t="s">
        <v>22</v>
      </c>
      <c r="J127" s="65" t="str">
        <f>IF(J14="","",J14)</f>
        <v>19. 10. 2020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E17</f>
        <v>Správa železnic, státní organizace</v>
      </c>
      <c r="G129" s="35"/>
      <c r="H129" s="35"/>
      <c r="I129" s="28" t="s">
        <v>32</v>
      </c>
      <c r="J129" s="31" t="str">
        <f>E23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30</v>
      </c>
      <c r="D130" s="35"/>
      <c r="E130" s="35"/>
      <c r="F130" s="26" t="str">
        <f>IF(E20="","",E20)</f>
        <v>Vyplň údaj</v>
      </c>
      <c r="G130" s="35"/>
      <c r="H130" s="35"/>
      <c r="I130" s="28" t="s">
        <v>35</v>
      </c>
      <c r="J130" s="31" t="str">
        <f>E26</f>
        <v>L. Ulrich, DiS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63"/>
      <c r="B132" s="164"/>
      <c r="C132" s="165" t="s">
        <v>141</v>
      </c>
      <c r="D132" s="166" t="s">
        <v>63</v>
      </c>
      <c r="E132" s="166" t="s">
        <v>59</v>
      </c>
      <c r="F132" s="166" t="s">
        <v>60</v>
      </c>
      <c r="G132" s="166" t="s">
        <v>142</v>
      </c>
      <c r="H132" s="166" t="s">
        <v>143</v>
      </c>
      <c r="I132" s="166" t="s">
        <v>144</v>
      </c>
      <c r="J132" s="167" t="s">
        <v>125</v>
      </c>
      <c r="K132" s="168" t="s">
        <v>145</v>
      </c>
      <c r="L132" s="169"/>
      <c r="M132" s="74" t="s">
        <v>1</v>
      </c>
      <c r="N132" s="75" t="s">
        <v>42</v>
      </c>
      <c r="O132" s="75" t="s">
        <v>146</v>
      </c>
      <c r="P132" s="75" t="s">
        <v>147</v>
      </c>
      <c r="Q132" s="75" t="s">
        <v>148</v>
      </c>
      <c r="R132" s="75" t="s">
        <v>149</v>
      </c>
      <c r="S132" s="75" t="s">
        <v>150</v>
      </c>
      <c r="T132" s="76" t="s">
        <v>151</v>
      </c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</row>
    <row r="133" spans="1:65" s="2" customFormat="1" ht="22.9" customHeight="1">
      <c r="A133" s="33"/>
      <c r="B133" s="34"/>
      <c r="C133" s="81" t="s">
        <v>152</v>
      </c>
      <c r="D133" s="35"/>
      <c r="E133" s="35"/>
      <c r="F133" s="35"/>
      <c r="G133" s="35"/>
      <c r="H133" s="35"/>
      <c r="I133" s="35"/>
      <c r="J133" s="170">
        <f>BK133</f>
        <v>0</v>
      </c>
      <c r="K133" s="35"/>
      <c r="L133" s="38"/>
      <c r="M133" s="77"/>
      <c r="N133" s="171"/>
      <c r="O133" s="78"/>
      <c r="P133" s="172">
        <f>P134+P176</f>
        <v>0</v>
      </c>
      <c r="Q133" s="78"/>
      <c r="R133" s="172">
        <f>R134+R176</f>
        <v>13.65969456</v>
      </c>
      <c r="S133" s="78"/>
      <c r="T133" s="173">
        <f>T134+T176</f>
        <v>12.557863000000001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77</v>
      </c>
      <c r="AU133" s="16" t="s">
        <v>127</v>
      </c>
      <c r="BK133" s="174">
        <f>BK134+BK176</f>
        <v>0</v>
      </c>
    </row>
    <row r="134" spans="1:65" s="12" customFormat="1" ht="25.9" customHeight="1">
      <c r="B134" s="175"/>
      <c r="C134" s="176"/>
      <c r="D134" s="177" t="s">
        <v>77</v>
      </c>
      <c r="E134" s="178" t="s">
        <v>153</v>
      </c>
      <c r="F134" s="178" t="s">
        <v>154</v>
      </c>
      <c r="G134" s="176"/>
      <c r="H134" s="176"/>
      <c r="I134" s="179"/>
      <c r="J134" s="180">
        <f>BK134</f>
        <v>0</v>
      </c>
      <c r="K134" s="176"/>
      <c r="L134" s="181"/>
      <c r="M134" s="182"/>
      <c r="N134" s="183"/>
      <c r="O134" s="183"/>
      <c r="P134" s="184">
        <f>P135+P139+P156+P162+P174</f>
        <v>0</v>
      </c>
      <c r="Q134" s="183"/>
      <c r="R134" s="184">
        <f>R135+R139+R156+R162+R174</f>
        <v>12.466563000000001</v>
      </c>
      <c r="S134" s="183"/>
      <c r="T134" s="185">
        <f>T135+T139+T156+T162+T174</f>
        <v>11.630280000000001</v>
      </c>
      <c r="AR134" s="186" t="s">
        <v>85</v>
      </c>
      <c r="AT134" s="187" t="s">
        <v>77</v>
      </c>
      <c r="AU134" s="187" t="s">
        <v>78</v>
      </c>
      <c r="AY134" s="186" t="s">
        <v>155</v>
      </c>
      <c r="BK134" s="188">
        <f>BK135+BK139+BK156+BK162+BK174</f>
        <v>0</v>
      </c>
    </row>
    <row r="135" spans="1:65" s="12" customFormat="1" ht="22.9" customHeight="1">
      <c r="B135" s="175"/>
      <c r="C135" s="176"/>
      <c r="D135" s="177" t="s">
        <v>77</v>
      </c>
      <c r="E135" s="189" t="s">
        <v>156</v>
      </c>
      <c r="F135" s="189" t="s">
        <v>157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SUM(P136:P138)</f>
        <v>0</v>
      </c>
      <c r="Q135" s="183"/>
      <c r="R135" s="184">
        <f>SUM(R136:R138)</f>
        <v>8.92483</v>
      </c>
      <c r="S135" s="183"/>
      <c r="T135" s="185">
        <f>SUM(T136:T138)</f>
        <v>0</v>
      </c>
      <c r="AR135" s="186" t="s">
        <v>85</v>
      </c>
      <c r="AT135" s="187" t="s">
        <v>77</v>
      </c>
      <c r="AU135" s="187" t="s">
        <v>85</v>
      </c>
      <c r="AY135" s="186" t="s">
        <v>155</v>
      </c>
      <c r="BK135" s="188">
        <f>SUM(BK136:BK138)</f>
        <v>0</v>
      </c>
    </row>
    <row r="136" spans="1:65" s="2" customFormat="1" ht="37.9" customHeight="1">
      <c r="A136" s="33"/>
      <c r="B136" s="34"/>
      <c r="C136" s="191" t="s">
        <v>85</v>
      </c>
      <c r="D136" s="191" t="s">
        <v>158</v>
      </c>
      <c r="E136" s="192" t="s">
        <v>159</v>
      </c>
      <c r="F136" s="193" t="s">
        <v>160</v>
      </c>
      <c r="G136" s="194" t="s">
        <v>161</v>
      </c>
      <c r="H136" s="195">
        <v>4.8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43</v>
      </c>
      <c r="O136" s="70"/>
      <c r="P136" s="201">
        <f>O136*H136</f>
        <v>0</v>
      </c>
      <c r="Q136" s="201">
        <v>1.8056000000000001</v>
      </c>
      <c r="R136" s="201">
        <f>Q136*H136</f>
        <v>8.6668800000000008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162</v>
      </c>
      <c r="AT136" s="203" t="s">
        <v>158</v>
      </c>
      <c r="AU136" s="203" t="s">
        <v>87</v>
      </c>
      <c r="AY136" s="16" t="s">
        <v>155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162</v>
      </c>
      <c r="BM136" s="203" t="s">
        <v>435</v>
      </c>
    </row>
    <row r="137" spans="1:65" s="13" customFormat="1" ht="11.25">
      <c r="B137" s="205"/>
      <c r="C137" s="206"/>
      <c r="D137" s="207" t="s">
        <v>164</v>
      </c>
      <c r="E137" s="208" t="s">
        <v>1</v>
      </c>
      <c r="F137" s="209" t="s">
        <v>436</v>
      </c>
      <c r="G137" s="206"/>
      <c r="H137" s="210">
        <v>4.8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164</v>
      </c>
      <c r="AU137" s="216" t="s">
        <v>87</v>
      </c>
      <c r="AV137" s="13" t="s">
        <v>87</v>
      </c>
      <c r="AW137" s="13" t="s">
        <v>34</v>
      </c>
      <c r="AX137" s="13" t="s">
        <v>85</v>
      </c>
      <c r="AY137" s="216" t="s">
        <v>155</v>
      </c>
    </row>
    <row r="138" spans="1:65" s="2" customFormat="1" ht="24.2" customHeight="1">
      <c r="A138" s="33"/>
      <c r="B138" s="34"/>
      <c r="C138" s="191" t="s">
        <v>87</v>
      </c>
      <c r="D138" s="191" t="s">
        <v>158</v>
      </c>
      <c r="E138" s="192" t="s">
        <v>166</v>
      </c>
      <c r="F138" s="193" t="s">
        <v>437</v>
      </c>
      <c r="G138" s="194" t="s">
        <v>168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43</v>
      </c>
      <c r="O138" s="70"/>
      <c r="P138" s="201">
        <f>O138*H138</f>
        <v>0</v>
      </c>
      <c r="Q138" s="201">
        <v>0.25795000000000001</v>
      </c>
      <c r="R138" s="201">
        <f>Q138*H138</f>
        <v>0.25795000000000001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162</v>
      </c>
      <c r="AT138" s="203" t="s">
        <v>158</v>
      </c>
      <c r="AU138" s="203" t="s">
        <v>87</v>
      </c>
      <c r="AY138" s="16" t="s">
        <v>155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85</v>
      </c>
      <c r="BK138" s="204">
        <f>ROUND(I138*H138,2)</f>
        <v>0</v>
      </c>
      <c r="BL138" s="16" t="s">
        <v>162</v>
      </c>
      <c r="BM138" s="203" t="s">
        <v>438</v>
      </c>
    </row>
    <row r="139" spans="1:65" s="12" customFormat="1" ht="22.9" customHeight="1">
      <c r="B139" s="175"/>
      <c r="C139" s="176"/>
      <c r="D139" s="177" t="s">
        <v>77</v>
      </c>
      <c r="E139" s="189" t="s">
        <v>170</v>
      </c>
      <c r="F139" s="189" t="s">
        <v>171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SUM(P140:P155)</f>
        <v>0</v>
      </c>
      <c r="Q139" s="183"/>
      <c r="R139" s="184">
        <f>SUM(R140:R155)</f>
        <v>3.5417330000000002</v>
      </c>
      <c r="S139" s="183"/>
      <c r="T139" s="185">
        <f>SUM(T140:T155)</f>
        <v>1.5880400000000001</v>
      </c>
      <c r="AR139" s="186" t="s">
        <v>85</v>
      </c>
      <c r="AT139" s="187" t="s">
        <v>77</v>
      </c>
      <c r="AU139" s="187" t="s">
        <v>85</v>
      </c>
      <c r="AY139" s="186" t="s">
        <v>155</v>
      </c>
      <c r="BK139" s="188">
        <f>SUM(BK140:BK155)</f>
        <v>0</v>
      </c>
    </row>
    <row r="140" spans="1:65" s="2" customFormat="1" ht="14.45" customHeight="1">
      <c r="A140" s="33"/>
      <c r="B140" s="34"/>
      <c r="C140" s="191" t="s">
        <v>156</v>
      </c>
      <c r="D140" s="191" t="s">
        <v>158</v>
      </c>
      <c r="E140" s="192" t="s">
        <v>439</v>
      </c>
      <c r="F140" s="193" t="s">
        <v>440</v>
      </c>
      <c r="G140" s="194" t="s">
        <v>174</v>
      </c>
      <c r="H140" s="195">
        <v>38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43</v>
      </c>
      <c r="O140" s="70"/>
      <c r="P140" s="201">
        <f>O140*H140</f>
        <v>0</v>
      </c>
      <c r="Q140" s="201">
        <v>2.3999999999999998E-3</v>
      </c>
      <c r="R140" s="201">
        <f>Q140*H140</f>
        <v>9.1199999999999989E-2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162</v>
      </c>
      <c r="AT140" s="203" t="s">
        <v>158</v>
      </c>
      <c r="AU140" s="203" t="s">
        <v>87</v>
      </c>
      <c r="AY140" s="16" t="s">
        <v>155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85</v>
      </c>
      <c r="BK140" s="204">
        <f>ROUND(I140*H140,2)</f>
        <v>0</v>
      </c>
      <c r="BL140" s="16" t="s">
        <v>162</v>
      </c>
      <c r="BM140" s="203" t="s">
        <v>441</v>
      </c>
    </row>
    <row r="141" spans="1:65" s="13" customFormat="1" ht="11.25">
      <c r="B141" s="205"/>
      <c r="C141" s="206"/>
      <c r="D141" s="207" t="s">
        <v>164</v>
      </c>
      <c r="E141" s="208" t="s">
        <v>1</v>
      </c>
      <c r="F141" s="209" t="s">
        <v>442</v>
      </c>
      <c r="G141" s="206"/>
      <c r="H141" s="210">
        <v>38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164</v>
      </c>
      <c r="AU141" s="216" t="s">
        <v>87</v>
      </c>
      <c r="AV141" s="13" t="s">
        <v>87</v>
      </c>
      <c r="AW141" s="13" t="s">
        <v>34</v>
      </c>
      <c r="AX141" s="13" t="s">
        <v>85</v>
      </c>
      <c r="AY141" s="216" t="s">
        <v>155</v>
      </c>
    </row>
    <row r="142" spans="1:65" s="2" customFormat="1" ht="24.2" customHeight="1">
      <c r="A142" s="33"/>
      <c r="B142" s="34"/>
      <c r="C142" s="191" t="s">
        <v>162</v>
      </c>
      <c r="D142" s="191" t="s">
        <v>158</v>
      </c>
      <c r="E142" s="192" t="s">
        <v>443</v>
      </c>
      <c r="F142" s="193" t="s">
        <v>444</v>
      </c>
      <c r="G142" s="194" t="s">
        <v>174</v>
      </c>
      <c r="H142" s="195">
        <v>38</v>
      </c>
      <c r="I142" s="196"/>
      <c r="J142" s="197">
        <f t="shared" ref="J142:J148" si="0">ROUND(I142*H142,2)</f>
        <v>0</v>
      </c>
      <c r="K142" s="198"/>
      <c r="L142" s="38"/>
      <c r="M142" s="199" t="s">
        <v>1</v>
      </c>
      <c r="N142" s="200" t="s">
        <v>43</v>
      </c>
      <c r="O142" s="70"/>
      <c r="P142" s="201">
        <f t="shared" ref="P142:P148" si="1">O142*H142</f>
        <v>0</v>
      </c>
      <c r="Q142" s="201">
        <v>7.3499999999999998E-3</v>
      </c>
      <c r="R142" s="201">
        <f t="shared" ref="R142:R148" si="2">Q142*H142</f>
        <v>0.27929999999999999</v>
      </c>
      <c r="S142" s="201">
        <v>0</v>
      </c>
      <c r="T142" s="202">
        <f t="shared" ref="T142:T148" si="3"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162</v>
      </c>
      <c r="AT142" s="203" t="s">
        <v>158</v>
      </c>
      <c r="AU142" s="203" t="s">
        <v>87</v>
      </c>
      <c r="AY142" s="16" t="s">
        <v>155</v>
      </c>
      <c r="BE142" s="204">
        <f t="shared" ref="BE142:BE148" si="4">IF(N142="základní",J142,0)</f>
        <v>0</v>
      </c>
      <c r="BF142" s="204">
        <f t="shared" ref="BF142:BF148" si="5">IF(N142="snížená",J142,0)</f>
        <v>0</v>
      </c>
      <c r="BG142" s="204">
        <f t="shared" ref="BG142:BG148" si="6">IF(N142="zákl. přenesená",J142,0)</f>
        <v>0</v>
      </c>
      <c r="BH142" s="204">
        <f t="shared" ref="BH142:BH148" si="7">IF(N142="sníž. přenesená",J142,0)</f>
        <v>0</v>
      </c>
      <c r="BI142" s="204">
        <f t="shared" ref="BI142:BI148" si="8">IF(N142="nulová",J142,0)</f>
        <v>0</v>
      </c>
      <c r="BJ142" s="16" t="s">
        <v>85</v>
      </c>
      <c r="BK142" s="204">
        <f t="shared" ref="BK142:BK148" si="9">ROUND(I142*H142,2)</f>
        <v>0</v>
      </c>
      <c r="BL142" s="16" t="s">
        <v>162</v>
      </c>
      <c r="BM142" s="203" t="s">
        <v>445</v>
      </c>
    </row>
    <row r="143" spans="1:65" s="2" customFormat="1" ht="14.45" customHeight="1">
      <c r="A143" s="33"/>
      <c r="B143" s="34"/>
      <c r="C143" s="191" t="s">
        <v>184</v>
      </c>
      <c r="D143" s="191" t="s">
        <v>158</v>
      </c>
      <c r="E143" s="192" t="s">
        <v>446</v>
      </c>
      <c r="F143" s="193" t="s">
        <v>447</v>
      </c>
      <c r="G143" s="194" t="s">
        <v>174</v>
      </c>
      <c r="H143" s="195">
        <v>38</v>
      </c>
      <c r="I143" s="196"/>
      <c r="J143" s="197">
        <f t="shared" si="0"/>
        <v>0</v>
      </c>
      <c r="K143" s="198"/>
      <c r="L143" s="38"/>
      <c r="M143" s="199" t="s">
        <v>1</v>
      </c>
      <c r="N143" s="200" t="s">
        <v>43</v>
      </c>
      <c r="O143" s="70"/>
      <c r="P143" s="201">
        <f t="shared" si="1"/>
        <v>0</v>
      </c>
      <c r="Q143" s="201">
        <v>2.5999999999999998E-4</v>
      </c>
      <c r="R143" s="201">
        <f t="shared" si="2"/>
        <v>9.8799999999999999E-3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162</v>
      </c>
      <c r="AT143" s="203" t="s">
        <v>158</v>
      </c>
      <c r="AU143" s="203" t="s">
        <v>87</v>
      </c>
      <c r="AY143" s="16" t="s">
        <v>155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85</v>
      </c>
      <c r="BK143" s="204">
        <f t="shared" si="9"/>
        <v>0</v>
      </c>
      <c r="BL143" s="16" t="s">
        <v>162</v>
      </c>
      <c r="BM143" s="203" t="s">
        <v>448</v>
      </c>
    </row>
    <row r="144" spans="1:65" s="2" customFormat="1" ht="24.2" customHeight="1">
      <c r="A144" s="33"/>
      <c r="B144" s="34"/>
      <c r="C144" s="191" t="s">
        <v>170</v>
      </c>
      <c r="D144" s="191" t="s">
        <v>158</v>
      </c>
      <c r="E144" s="192" t="s">
        <v>449</v>
      </c>
      <c r="F144" s="193" t="s">
        <v>450</v>
      </c>
      <c r="G144" s="194" t="s">
        <v>174</v>
      </c>
      <c r="H144" s="195">
        <v>38</v>
      </c>
      <c r="I144" s="196"/>
      <c r="J144" s="197">
        <f t="shared" si="0"/>
        <v>0</v>
      </c>
      <c r="K144" s="198"/>
      <c r="L144" s="38"/>
      <c r="M144" s="199" t="s">
        <v>1</v>
      </c>
      <c r="N144" s="200" t="s">
        <v>43</v>
      </c>
      <c r="O144" s="70"/>
      <c r="P144" s="201">
        <f t="shared" si="1"/>
        <v>0</v>
      </c>
      <c r="Q144" s="201">
        <v>2.0480000000000002E-2</v>
      </c>
      <c r="R144" s="201">
        <f t="shared" si="2"/>
        <v>0.77824000000000004</v>
      </c>
      <c r="S144" s="201">
        <v>0</v>
      </c>
      <c r="T144" s="20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162</v>
      </c>
      <c r="AT144" s="203" t="s">
        <v>158</v>
      </c>
      <c r="AU144" s="203" t="s">
        <v>87</v>
      </c>
      <c r="AY144" s="16" t="s">
        <v>155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85</v>
      </c>
      <c r="BK144" s="204">
        <f t="shared" si="9"/>
        <v>0</v>
      </c>
      <c r="BL144" s="16" t="s">
        <v>162</v>
      </c>
      <c r="BM144" s="203" t="s">
        <v>451</v>
      </c>
    </row>
    <row r="145" spans="1:65" s="2" customFormat="1" ht="24.2" customHeight="1">
      <c r="A145" s="33"/>
      <c r="B145" s="34"/>
      <c r="C145" s="191" t="s">
        <v>192</v>
      </c>
      <c r="D145" s="191" t="s">
        <v>158</v>
      </c>
      <c r="E145" s="192" t="s">
        <v>452</v>
      </c>
      <c r="F145" s="193" t="s">
        <v>453</v>
      </c>
      <c r="G145" s="194" t="s">
        <v>174</v>
      </c>
      <c r="H145" s="195">
        <v>38</v>
      </c>
      <c r="I145" s="196"/>
      <c r="J145" s="197">
        <f t="shared" si="0"/>
        <v>0</v>
      </c>
      <c r="K145" s="198"/>
      <c r="L145" s="38"/>
      <c r="M145" s="199" t="s">
        <v>1</v>
      </c>
      <c r="N145" s="200" t="s">
        <v>43</v>
      </c>
      <c r="O145" s="70"/>
      <c r="P145" s="201">
        <f t="shared" si="1"/>
        <v>0</v>
      </c>
      <c r="Q145" s="201">
        <v>4.3800000000000002E-3</v>
      </c>
      <c r="R145" s="201">
        <f t="shared" si="2"/>
        <v>0.16644</v>
      </c>
      <c r="S145" s="201">
        <v>0</v>
      </c>
      <c r="T145" s="20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162</v>
      </c>
      <c r="AT145" s="203" t="s">
        <v>158</v>
      </c>
      <c r="AU145" s="203" t="s">
        <v>87</v>
      </c>
      <c r="AY145" s="16" t="s">
        <v>155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6" t="s">
        <v>85</v>
      </c>
      <c r="BK145" s="204">
        <f t="shared" si="9"/>
        <v>0</v>
      </c>
      <c r="BL145" s="16" t="s">
        <v>162</v>
      </c>
      <c r="BM145" s="203" t="s">
        <v>454</v>
      </c>
    </row>
    <row r="146" spans="1:65" s="2" customFormat="1" ht="24.2" customHeight="1">
      <c r="A146" s="33"/>
      <c r="B146" s="34"/>
      <c r="C146" s="191" t="s">
        <v>199</v>
      </c>
      <c r="D146" s="191" t="s">
        <v>158</v>
      </c>
      <c r="E146" s="192" t="s">
        <v>455</v>
      </c>
      <c r="F146" s="193" t="s">
        <v>456</v>
      </c>
      <c r="G146" s="194" t="s">
        <v>174</v>
      </c>
      <c r="H146" s="195">
        <v>38</v>
      </c>
      <c r="I146" s="196"/>
      <c r="J146" s="197">
        <f t="shared" si="0"/>
        <v>0</v>
      </c>
      <c r="K146" s="198"/>
      <c r="L146" s="38"/>
      <c r="M146" s="199" t="s">
        <v>1</v>
      </c>
      <c r="N146" s="200" t="s">
        <v>43</v>
      </c>
      <c r="O146" s="70"/>
      <c r="P146" s="201">
        <f t="shared" si="1"/>
        <v>0</v>
      </c>
      <c r="Q146" s="201">
        <v>2.3099999999999999E-2</v>
      </c>
      <c r="R146" s="201">
        <f t="shared" si="2"/>
        <v>0.87779999999999991</v>
      </c>
      <c r="S146" s="201">
        <v>0</v>
      </c>
      <c r="T146" s="20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162</v>
      </c>
      <c r="AT146" s="203" t="s">
        <v>158</v>
      </c>
      <c r="AU146" s="203" t="s">
        <v>87</v>
      </c>
      <c r="AY146" s="16" t="s">
        <v>155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6" t="s">
        <v>85</v>
      </c>
      <c r="BK146" s="204">
        <f t="shared" si="9"/>
        <v>0</v>
      </c>
      <c r="BL146" s="16" t="s">
        <v>162</v>
      </c>
      <c r="BM146" s="203" t="s">
        <v>457</v>
      </c>
    </row>
    <row r="147" spans="1:65" s="2" customFormat="1" ht="37.9" customHeight="1">
      <c r="A147" s="33"/>
      <c r="B147" s="34"/>
      <c r="C147" s="191" t="s">
        <v>182</v>
      </c>
      <c r="D147" s="191" t="s">
        <v>158</v>
      </c>
      <c r="E147" s="192" t="s">
        <v>458</v>
      </c>
      <c r="F147" s="193" t="s">
        <v>459</v>
      </c>
      <c r="G147" s="194" t="s">
        <v>174</v>
      </c>
      <c r="H147" s="195">
        <v>38</v>
      </c>
      <c r="I147" s="196"/>
      <c r="J147" s="197">
        <f t="shared" si="0"/>
        <v>0</v>
      </c>
      <c r="K147" s="198"/>
      <c r="L147" s="38"/>
      <c r="M147" s="199" t="s">
        <v>1</v>
      </c>
      <c r="N147" s="200" t="s">
        <v>43</v>
      </c>
      <c r="O147" s="70"/>
      <c r="P147" s="201">
        <f t="shared" si="1"/>
        <v>0</v>
      </c>
      <c r="Q147" s="201">
        <v>2.6800000000000001E-3</v>
      </c>
      <c r="R147" s="201">
        <f t="shared" si="2"/>
        <v>0.10184</v>
      </c>
      <c r="S147" s="201">
        <v>0</v>
      </c>
      <c r="T147" s="20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162</v>
      </c>
      <c r="AT147" s="203" t="s">
        <v>158</v>
      </c>
      <c r="AU147" s="203" t="s">
        <v>87</v>
      </c>
      <c r="AY147" s="16" t="s">
        <v>155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6" t="s">
        <v>85</v>
      </c>
      <c r="BK147" s="204">
        <f t="shared" si="9"/>
        <v>0</v>
      </c>
      <c r="BL147" s="16" t="s">
        <v>162</v>
      </c>
      <c r="BM147" s="203" t="s">
        <v>460</v>
      </c>
    </row>
    <row r="148" spans="1:65" s="2" customFormat="1" ht="24.2" customHeight="1">
      <c r="A148" s="33"/>
      <c r="B148" s="34"/>
      <c r="C148" s="191" t="s">
        <v>207</v>
      </c>
      <c r="D148" s="191" t="s">
        <v>158</v>
      </c>
      <c r="E148" s="192" t="s">
        <v>461</v>
      </c>
      <c r="F148" s="193" t="s">
        <v>462</v>
      </c>
      <c r="G148" s="194" t="s">
        <v>179</v>
      </c>
      <c r="H148" s="195">
        <v>20</v>
      </c>
      <c r="I148" s="196"/>
      <c r="J148" s="197">
        <f t="shared" si="0"/>
        <v>0</v>
      </c>
      <c r="K148" s="198"/>
      <c r="L148" s="38"/>
      <c r="M148" s="199" t="s">
        <v>1</v>
      </c>
      <c r="N148" s="200" t="s">
        <v>43</v>
      </c>
      <c r="O148" s="70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162</v>
      </c>
      <c r="AT148" s="203" t="s">
        <v>158</v>
      </c>
      <c r="AU148" s="203" t="s">
        <v>87</v>
      </c>
      <c r="AY148" s="16" t="s">
        <v>155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6" t="s">
        <v>85</v>
      </c>
      <c r="BK148" s="204">
        <f t="shared" si="9"/>
        <v>0</v>
      </c>
      <c r="BL148" s="16" t="s">
        <v>162</v>
      </c>
      <c r="BM148" s="203" t="s">
        <v>463</v>
      </c>
    </row>
    <row r="149" spans="1:65" s="13" customFormat="1" ht="11.25">
      <c r="B149" s="205"/>
      <c r="C149" s="206"/>
      <c r="D149" s="207" t="s">
        <v>164</v>
      </c>
      <c r="E149" s="208" t="s">
        <v>1</v>
      </c>
      <c r="F149" s="209" t="s">
        <v>464</v>
      </c>
      <c r="G149" s="206"/>
      <c r="H149" s="210">
        <v>20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155</v>
      </c>
    </row>
    <row r="150" spans="1:65" s="2" customFormat="1" ht="14.45" customHeight="1">
      <c r="A150" s="33"/>
      <c r="B150" s="34"/>
      <c r="C150" s="221" t="s">
        <v>212</v>
      </c>
      <c r="D150" s="221" t="s">
        <v>246</v>
      </c>
      <c r="E150" s="222" t="s">
        <v>465</v>
      </c>
      <c r="F150" s="223" t="s">
        <v>466</v>
      </c>
      <c r="G150" s="224" t="s">
        <v>179</v>
      </c>
      <c r="H150" s="225">
        <v>21</v>
      </c>
      <c r="I150" s="226"/>
      <c r="J150" s="227">
        <f>ROUND(I150*H150,2)</f>
        <v>0</v>
      </c>
      <c r="K150" s="228"/>
      <c r="L150" s="229"/>
      <c r="M150" s="230" t="s">
        <v>1</v>
      </c>
      <c r="N150" s="231" t="s">
        <v>43</v>
      </c>
      <c r="O150" s="70"/>
      <c r="P150" s="201">
        <f>O150*H150</f>
        <v>0</v>
      </c>
      <c r="Q150" s="201">
        <v>1E-4</v>
      </c>
      <c r="R150" s="201">
        <f>Q150*H150</f>
        <v>2.1000000000000003E-3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199</v>
      </c>
      <c r="AT150" s="203" t="s">
        <v>246</v>
      </c>
      <c r="AU150" s="203" t="s">
        <v>87</v>
      </c>
      <c r="AY150" s="16" t="s">
        <v>155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162</v>
      </c>
      <c r="BM150" s="203" t="s">
        <v>467</v>
      </c>
    </row>
    <row r="151" spans="1:65" s="13" customFormat="1" ht="11.25">
      <c r="B151" s="205"/>
      <c r="C151" s="206"/>
      <c r="D151" s="207" t="s">
        <v>164</v>
      </c>
      <c r="E151" s="206"/>
      <c r="F151" s="209" t="s">
        <v>468</v>
      </c>
      <c r="G151" s="206"/>
      <c r="H151" s="210">
        <v>21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164</v>
      </c>
      <c r="AU151" s="216" t="s">
        <v>87</v>
      </c>
      <c r="AV151" s="13" t="s">
        <v>87</v>
      </c>
      <c r="AW151" s="13" t="s">
        <v>4</v>
      </c>
      <c r="AX151" s="13" t="s">
        <v>85</v>
      </c>
      <c r="AY151" s="216" t="s">
        <v>155</v>
      </c>
    </row>
    <row r="152" spans="1:65" s="2" customFormat="1" ht="24.2" customHeight="1">
      <c r="A152" s="33"/>
      <c r="B152" s="34"/>
      <c r="C152" s="191" t="s">
        <v>216</v>
      </c>
      <c r="D152" s="191" t="s">
        <v>158</v>
      </c>
      <c r="E152" s="192" t="s">
        <v>172</v>
      </c>
      <c r="F152" s="193" t="s">
        <v>173</v>
      </c>
      <c r="G152" s="194" t="s">
        <v>174</v>
      </c>
      <c r="H152" s="195">
        <v>15.66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43</v>
      </c>
      <c r="O152" s="70"/>
      <c r="P152" s="201">
        <f>O152*H152</f>
        <v>0</v>
      </c>
      <c r="Q152" s="201">
        <v>2.7300000000000001E-2</v>
      </c>
      <c r="R152" s="201">
        <f>Q152*H152</f>
        <v>0.42751800000000001</v>
      </c>
      <c r="S152" s="201">
        <v>2.9000000000000001E-2</v>
      </c>
      <c r="T152" s="202">
        <f>S152*H152</f>
        <v>0.45414000000000004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162</v>
      </c>
      <c r="AT152" s="203" t="s">
        <v>158</v>
      </c>
      <c r="AU152" s="203" t="s">
        <v>87</v>
      </c>
      <c r="AY152" s="16" t="s">
        <v>155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162</v>
      </c>
      <c r="BM152" s="203" t="s">
        <v>175</v>
      </c>
    </row>
    <row r="153" spans="1:65" s="13" customFormat="1" ht="11.25">
      <c r="B153" s="205"/>
      <c r="C153" s="206"/>
      <c r="D153" s="207" t="s">
        <v>164</v>
      </c>
      <c r="E153" s="208" t="s">
        <v>1</v>
      </c>
      <c r="F153" s="209" t="s">
        <v>469</v>
      </c>
      <c r="G153" s="206"/>
      <c r="H153" s="210">
        <v>15.66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164</v>
      </c>
      <c r="AU153" s="216" t="s">
        <v>87</v>
      </c>
      <c r="AV153" s="13" t="s">
        <v>87</v>
      </c>
      <c r="AW153" s="13" t="s">
        <v>34</v>
      </c>
      <c r="AX153" s="13" t="s">
        <v>85</v>
      </c>
      <c r="AY153" s="216" t="s">
        <v>155</v>
      </c>
    </row>
    <row r="154" spans="1:65" s="2" customFormat="1" ht="24.2" customHeight="1">
      <c r="A154" s="33"/>
      <c r="B154" s="34"/>
      <c r="C154" s="191" t="s">
        <v>221</v>
      </c>
      <c r="D154" s="191" t="s">
        <v>158</v>
      </c>
      <c r="E154" s="192" t="s">
        <v>177</v>
      </c>
      <c r="F154" s="193" t="s">
        <v>178</v>
      </c>
      <c r="G154" s="194" t="s">
        <v>179</v>
      </c>
      <c r="H154" s="195">
        <v>39.1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43</v>
      </c>
      <c r="O154" s="70"/>
      <c r="P154" s="201">
        <f>O154*H154</f>
        <v>0</v>
      </c>
      <c r="Q154" s="201">
        <v>2.0650000000000002E-2</v>
      </c>
      <c r="R154" s="201">
        <f>Q154*H154</f>
        <v>0.8074150000000001</v>
      </c>
      <c r="S154" s="201">
        <v>2.9000000000000001E-2</v>
      </c>
      <c r="T154" s="202">
        <f>S154*H154</f>
        <v>1.1339000000000001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162</v>
      </c>
      <c r="AT154" s="203" t="s">
        <v>158</v>
      </c>
      <c r="AU154" s="203" t="s">
        <v>87</v>
      </c>
      <c r="AY154" s="16" t="s">
        <v>155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162</v>
      </c>
      <c r="BM154" s="203" t="s">
        <v>180</v>
      </c>
    </row>
    <row r="155" spans="1:65" s="13" customFormat="1" ht="11.25">
      <c r="B155" s="205"/>
      <c r="C155" s="206"/>
      <c r="D155" s="207" t="s">
        <v>164</v>
      </c>
      <c r="E155" s="208" t="s">
        <v>1</v>
      </c>
      <c r="F155" s="209" t="s">
        <v>470</v>
      </c>
      <c r="G155" s="206"/>
      <c r="H155" s="210">
        <v>39.1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164</v>
      </c>
      <c r="AU155" s="216" t="s">
        <v>87</v>
      </c>
      <c r="AV155" s="13" t="s">
        <v>87</v>
      </c>
      <c r="AW155" s="13" t="s">
        <v>34</v>
      </c>
      <c r="AX155" s="13" t="s">
        <v>85</v>
      </c>
      <c r="AY155" s="216" t="s">
        <v>155</v>
      </c>
    </row>
    <row r="156" spans="1:65" s="12" customFormat="1" ht="22.9" customHeight="1">
      <c r="B156" s="175"/>
      <c r="C156" s="176"/>
      <c r="D156" s="177" t="s">
        <v>77</v>
      </c>
      <c r="E156" s="189" t="s">
        <v>182</v>
      </c>
      <c r="F156" s="189" t="s">
        <v>183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SUM(P157:P161)</f>
        <v>0</v>
      </c>
      <c r="Q156" s="183"/>
      <c r="R156" s="184">
        <f>SUM(R157:R161)</f>
        <v>0</v>
      </c>
      <c r="S156" s="183"/>
      <c r="T156" s="185">
        <f>SUM(T157:T161)</f>
        <v>10.042240000000001</v>
      </c>
      <c r="AR156" s="186" t="s">
        <v>85</v>
      </c>
      <c r="AT156" s="187" t="s">
        <v>77</v>
      </c>
      <c r="AU156" s="187" t="s">
        <v>85</v>
      </c>
      <c r="AY156" s="186" t="s">
        <v>155</v>
      </c>
      <c r="BK156" s="188">
        <f>SUM(BK157:BK161)</f>
        <v>0</v>
      </c>
    </row>
    <row r="157" spans="1:65" s="2" customFormat="1" ht="49.15" customHeight="1">
      <c r="A157" s="33"/>
      <c r="B157" s="34"/>
      <c r="C157" s="191" t="s">
        <v>229</v>
      </c>
      <c r="D157" s="191" t="s">
        <v>158</v>
      </c>
      <c r="E157" s="192" t="s">
        <v>185</v>
      </c>
      <c r="F157" s="193" t="s">
        <v>186</v>
      </c>
      <c r="G157" s="194" t="s">
        <v>187</v>
      </c>
      <c r="H157" s="195">
        <v>1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43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162</v>
      </c>
      <c r="AT157" s="203" t="s">
        <v>158</v>
      </c>
      <c r="AU157" s="203" t="s">
        <v>87</v>
      </c>
      <c r="AY157" s="16" t="s">
        <v>155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162</v>
      </c>
      <c r="BM157" s="203" t="s">
        <v>188</v>
      </c>
    </row>
    <row r="158" spans="1:65" s="2" customFormat="1" ht="24.2" customHeight="1">
      <c r="A158" s="33"/>
      <c r="B158" s="34"/>
      <c r="C158" s="191" t="s">
        <v>8</v>
      </c>
      <c r="D158" s="191" t="s">
        <v>158</v>
      </c>
      <c r="E158" s="192" t="s">
        <v>189</v>
      </c>
      <c r="F158" s="193" t="s">
        <v>190</v>
      </c>
      <c r="G158" s="194" t="s">
        <v>161</v>
      </c>
      <c r="H158" s="195">
        <v>4.8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43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1.5940000000000001</v>
      </c>
      <c r="T158" s="202">
        <f>S158*H158</f>
        <v>7.6512000000000002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162</v>
      </c>
      <c r="BM158" s="203" t="s">
        <v>471</v>
      </c>
    </row>
    <row r="159" spans="1:65" s="2" customFormat="1" ht="14.45" customHeight="1">
      <c r="A159" s="33"/>
      <c r="B159" s="34"/>
      <c r="C159" s="191" t="s">
        <v>239</v>
      </c>
      <c r="D159" s="191" t="s">
        <v>158</v>
      </c>
      <c r="E159" s="192" t="s">
        <v>193</v>
      </c>
      <c r="F159" s="193" t="s">
        <v>194</v>
      </c>
      <c r="G159" s="194" t="s">
        <v>174</v>
      </c>
      <c r="H159" s="195">
        <v>2.79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43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0.17599999999999999</v>
      </c>
      <c r="T159" s="202">
        <f>S159*H159</f>
        <v>0.49103999999999998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162</v>
      </c>
      <c r="AT159" s="203" t="s">
        <v>158</v>
      </c>
      <c r="AU159" s="203" t="s">
        <v>87</v>
      </c>
      <c r="AY159" s="16" t="s">
        <v>155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162</v>
      </c>
      <c r="BM159" s="203" t="s">
        <v>472</v>
      </c>
    </row>
    <row r="160" spans="1:65" s="13" customFormat="1" ht="11.25">
      <c r="B160" s="205"/>
      <c r="C160" s="206"/>
      <c r="D160" s="207" t="s">
        <v>164</v>
      </c>
      <c r="E160" s="208" t="s">
        <v>1</v>
      </c>
      <c r="F160" s="209" t="s">
        <v>473</v>
      </c>
      <c r="G160" s="206"/>
      <c r="H160" s="210">
        <v>2.79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164</v>
      </c>
      <c r="AU160" s="216" t="s">
        <v>87</v>
      </c>
      <c r="AV160" s="13" t="s">
        <v>87</v>
      </c>
      <c r="AW160" s="13" t="s">
        <v>34</v>
      </c>
      <c r="AX160" s="13" t="s">
        <v>85</v>
      </c>
      <c r="AY160" s="216" t="s">
        <v>155</v>
      </c>
    </row>
    <row r="161" spans="1:65" s="2" customFormat="1" ht="24.2" customHeight="1">
      <c r="A161" s="33"/>
      <c r="B161" s="34"/>
      <c r="C161" s="191" t="s">
        <v>245</v>
      </c>
      <c r="D161" s="191" t="s">
        <v>158</v>
      </c>
      <c r="E161" s="192" t="s">
        <v>474</v>
      </c>
      <c r="F161" s="193" t="s">
        <v>475</v>
      </c>
      <c r="G161" s="194" t="s">
        <v>174</v>
      </c>
      <c r="H161" s="195">
        <v>38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43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0.05</v>
      </c>
      <c r="T161" s="202">
        <f>S161*H161</f>
        <v>1.9000000000000001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162</v>
      </c>
      <c r="AT161" s="203" t="s">
        <v>158</v>
      </c>
      <c r="AU161" s="203" t="s">
        <v>87</v>
      </c>
      <c r="AY161" s="16" t="s">
        <v>155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85</v>
      </c>
      <c r="BK161" s="204">
        <f>ROUND(I161*H161,2)</f>
        <v>0</v>
      </c>
      <c r="BL161" s="16" t="s">
        <v>162</v>
      </c>
      <c r="BM161" s="203" t="s">
        <v>476</v>
      </c>
    </row>
    <row r="162" spans="1:65" s="12" customFormat="1" ht="22.9" customHeight="1">
      <c r="B162" s="175"/>
      <c r="C162" s="176"/>
      <c r="D162" s="177" t="s">
        <v>77</v>
      </c>
      <c r="E162" s="189" t="s">
        <v>197</v>
      </c>
      <c r="F162" s="189" t="s">
        <v>198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SUM(P163:P173)</f>
        <v>0</v>
      </c>
      <c r="Q162" s="183"/>
      <c r="R162" s="184">
        <f>SUM(R163:R173)</f>
        <v>0</v>
      </c>
      <c r="S162" s="183"/>
      <c r="T162" s="185">
        <f>SUM(T163:T173)</f>
        <v>0</v>
      </c>
      <c r="AR162" s="186" t="s">
        <v>85</v>
      </c>
      <c r="AT162" s="187" t="s">
        <v>77</v>
      </c>
      <c r="AU162" s="187" t="s">
        <v>85</v>
      </c>
      <c r="AY162" s="186" t="s">
        <v>155</v>
      </c>
      <c r="BK162" s="188">
        <f>SUM(BK163:BK173)</f>
        <v>0</v>
      </c>
    </row>
    <row r="163" spans="1:65" s="2" customFormat="1" ht="24.2" customHeight="1">
      <c r="A163" s="33"/>
      <c r="B163" s="34"/>
      <c r="C163" s="191" t="s">
        <v>252</v>
      </c>
      <c r="D163" s="191" t="s">
        <v>158</v>
      </c>
      <c r="E163" s="192" t="s">
        <v>200</v>
      </c>
      <c r="F163" s="193" t="s">
        <v>201</v>
      </c>
      <c r="G163" s="194" t="s">
        <v>202</v>
      </c>
      <c r="H163" s="195">
        <v>12.558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43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162</v>
      </c>
      <c r="AT163" s="203" t="s">
        <v>158</v>
      </c>
      <c r="AU163" s="203" t="s">
        <v>87</v>
      </c>
      <c r="AY163" s="16" t="s">
        <v>155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162</v>
      </c>
      <c r="BM163" s="203" t="s">
        <v>203</v>
      </c>
    </row>
    <row r="164" spans="1:65" s="2" customFormat="1" ht="24.2" customHeight="1">
      <c r="A164" s="33"/>
      <c r="B164" s="34"/>
      <c r="C164" s="191" t="s">
        <v>257</v>
      </c>
      <c r="D164" s="191" t="s">
        <v>158</v>
      </c>
      <c r="E164" s="192" t="s">
        <v>204</v>
      </c>
      <c r="F164" s="193" t="s">
        <v>205</v>
      </c>
      <c r="G164" s="194" t="s">
        <v>202</v>
      </c>
      <c r="H164" s="195">
        <v>12.558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43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162</v>
      </c>
      <c r="AT164" s="203" t="s">
        <v>158</v>
      </c>
      <c r="AU164" s="203" t="s">
        <v>87</v>
      </c>
      <c r="AY164" s="16" t="s">
        <v>155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162</v>
      </c>
      <c r="BM164" s="203" t="s">
        <v>206</v>
      </c>
    </row>
    <row r="165" spans="1:65" s="2" customFormat="1" ht="24.2" customHeight="1">
      <c r="A165" s="33"/>
      <c r="B165" s="34"/>
      <c r="C165" s="191" t="s">
        <v>262</v>
      </c>
      <c r="D165" s="191" t="s">
        <v>158</v>
      </c>
      <c r="E165" s="192" t="s">
        <v>208</v>
      </c>
      <c r="F165" s="193" t="s">
        <v>209</v>
      </c>
      <c r="G165" s="194" t="s">
        <v>202</v>
      </c>
      <c r="H165" s="195">
        <v>238.602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43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162</v>
      </c>
      <c r="AT165" s="203" t="s">
        <v>158</v>
      </c>
      <c r="AU165" s="203" t="s">
        <v>87</v>
      </c>
      <c r="AY165" s="16" t="s">
        <v>155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162</v>
      </c>
      <c r="BM165" s="203" t="s">
        <v>210</v>
      </c>
    </row>
    <row r="166" spans="1:65" s="13" customFormat="1" ht="11.25">
      <c r="B166" s="205"/>
      <c r="C166" s="206"/>
      <c r="D166" s="207" t="s">
        <v>164</v>
      </c>
      <c r="E166" s="206"/>
      <c r="F166" s="209" t="s">
        <v>477</v>
      </c>
      <c r="G166" s="206"/>
      <c r="H166" s="210">
        <v>238.602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164</v>
      </c>
      <c r="AU166" s="216" t="s">
        <v>87</v>
      </c>
      <c r="AV166" s="13" t="s">
        <v>87</v>
      </c>
      <c r="AW166" s="13" t="s">
        <v>4</v>
      </c>
      <c r="AX166" s="13" t="s">
        <v>85</v>
      </c>
      <c r="AY166" s="216" t="s">
        <v>155</v>
      </c>
    </row>
    <row r="167" spans="1:65" s="2" customFormat="1" ht="49.15" customHeight="1">
      <c r="A167" s="33"/>
      <c r="B167" s="34"/>
      <c r="C167" s="191" t="s">
        <v>7</v>
      </c>
      <c r="D167" s="191" t="s">
        <v>158</v>
      </c>
      <c r="E167" s="192" t="s">
        <v>213</v>
      </c>
      <c r="F167" s="193" t="s">
        <v>214</v>
      </c>
      <c r="G167" s="194" t="s">
        <v>202</v>
      </c>
      <c r="H167" s="195">
        <v>8.1419999999999995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478</v>
      </c>
    </row>
    <row r="168" spans="1:65" s="13" customFormat="1" ht="11.25">
      <c r="B168" s="205"/>
      <c r="C168" s="206"/>
      <c r="D168" s="207" t="s">
        <v>164</v>
      </c>
      <c r="E168" s="208" t="s">
        <v>1</v>
      </c>
      <c r="F168" s="209" t="s">
        <v>479</v>
      </c>
      <c r="G168" s="206"/>
      <c r="H168" s="210">
        <v>8.1419999999999995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164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155</v>
      </c>
    </row>
    <row r="169" spans="1:65" s="2" customFormat="1" ht="24.2" customHeight="1">
      <c r="A169" s="33"/>
      <c r="B169" s="34"/>
      <c r="C169" s="191" t="s">
        <v>270</v>
      </c>
      <c r="D169" s="191" t="s">
        <v>158</v>
      </c>
      <c r="E169" s="192" t="s">
        <v>217</v>
      </c>
      <c r="F169" s="193" t="s">
        <v>218</v>
      </c>
      <c r="G169" s="194" t="s">
        <v>202</v>
      </c>
      <c r="H169" s="195">
        <v>3.8690000000000002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43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162</v>
      </c>
      <c r="AT169" s="203" t="s">
        <v>158</v>
      </c>
      <c r="AU169" s="203" t="s">
        <v>87</v>
      </c>
      <c r="AY169" s="16" t="s">
        <v>155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162</v>
      </c>
      <c r="BM169" s="203" t="s">
        <v>219</v>
      </c>
    </row>
    <row r="170" spans="1:65" s="13" customFormat="1" ht="11.25">
      <c r="B170" s="205"/>
      <c r="C170" s="206"/>
      <c r="D170" s="207" t="s">
        <v>164</v>
      </c>
      <c r="E170" s="208" t="s">
        <v>1</v>
      </c>
      <c r="F170" s="209" t="s">
        <v>480</v>
      </c>
      <c r="G170" s="206"/>
      <c r="H170" s="210">
        <v>3.8690000000000002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164</v>
      </c>
      <c r="AU170" s="216" t="s">
        <v>87</v>
      </c>
      <c r="AV170" s="13" t="s">
        <v>87</v>
      </c>
      <c r="AW170" s="13" t="s">
        <v>34</v>
      </c>
      <c r="AX170" s="13" t="s">
        <v>85</v>
      </c>
      <c r="AY170" s="216" t="s">
        <v>155</v>
      </c>
    </row>
    <row r="171" spans="1:65" s="2" customFormat="1" ht="49.15" customHeight="1">
      <c r="A171" s="33"/>
      <c r="B171" s="34"/>
      <c r="C171" s="191" t="s">
        <v>278</v>
      </c>
      <c r="D171" s="191" t="s">
        <v>158</v>
      </c>
      <c r="E171" s="192" t="s">
        <v>222</v>
      </c>
      <c r="F171" s="193" t="s">
        <v>223</v>
      </c>
      <c r="G171" s="194" t="s">
        <v>202</v>
      </c>
      <c r="H171" s="195">
        <v>0.54700000000000004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43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162</v>
      </c>
      <c r="AT171" s="203" t="s">
        <v>158</v>
      </c>
      <c r="AU171" s="203" t="s">
        <v>87</v>
      </c>
      <c r="AY171" s="16" t="s">
        <v>155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162</v>
      </c>
      <c r="BM171" s="203" t="s">
        <v>224</v>
      </c>
    </row>
    <row r="172" spans="1:65" s="2" customFormat="1" ht="29.25">
      <c r="A172" s="33"/>
      <c r="B172" s="34"/>
      <c r="C172" s="35"/>
      <c r="D172" s="207" t="s">
        <v>225</v>
      </c>
      <c r="E172" s="35"/>
      <c r="F172" s="217" t="s">
        <v>226</v>
      </c>
      <c r="G172" s="35"/>
      <c r="H172" s="35"/>
      <c r="I172" s="218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225</v>
      </c>
      <c r="AU172" s="16" t="s">
        <v>87</v>
      </c>
    </row>
    <row r="173" spans="1:65" s="13" customFormat="1" ht="11.25">
      <c r="B173" s="205"/>
      <c r="C173" s="206"/>
      <c r="D173" s="207" t="s">
        <v>164</v>
      </c>
      <c r="E173" s="208" t="s">
        <v>1</v>
      </c>
      <c r="F173" s="209" t="s">
        <v>481</v>
      </c>
      <c r="G173" s="206"/>
      <c r="H173" s="210">
        <v>0.54700000000000004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164</v>
      </c>
      <c r="AU173" s="216" t="s">
        <v>87</v>
      </c>
      <c r="AV173" s="13" t="s">
        <v>87</v>
      </c>
      <c r="AW173" s="13" t="s">
        <v>34</v>
      </c>
      <c r="AX173" s="13" t="s">
        <v>85</v>
      </c>
      <c r="AY173" s="216" t="s">
        <v>155</v>
      </c>
    </row>
    <row r="174" spans="1:65" s="12" customFormat="1" ht="22.9" customHeight="1">
      <c r="B174" s="175"/>
      <c r="C174" s="176"/>
      <c r="D174" s="177" t="s">
        <v>77</v>
      </c>
      <c r="E174" s="189" t="s">
        <v>227</v>
      </c>
      <c r="F174" s="189" t="s">
        <v>228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P175</f>
        <v>0</v>
      </c>
      <c r="Q174" s="183"/>
      <c r="R174" s="184">
        <f>R175</f>
        <v>0</v>
      </c>
      <c r="S174" s="183"/>
      <c r="T174" s="185">
        <f>T175</f>
        <v>0</v>
      </c>
      <c r="AR174" s="186" t="s">
        <v>85</v>
      </c>
      <c r="AT174" s="187" t="s">
        <v>77</v>
      </c>
      <c r="AU174" s="187" t="s">
        <v>85</v>
      </c>
      <c r="AY174" s="186" t="s">
        <v>155</v>
      </c>
      <c r="BK174" s="188">
        <f>BK175</f>
        <v>0</v>
      </c>
    </row>
    <row r="175" spans="1:65" s="2" customFormat="1" ht="14.45" customHeight="1">
      <c r="A175" s="33"/>
      <c r="B175" s="34"/>
      <c r="C175" s="191" t="s">
        <v>283</v>
      </c>
      <c r="D175" s="191" t="s">
        <v>158</v>
      </c>
      <c r="E175" s="192" t="s">
        <v>230</v>
      </c>
      <c r="F175" s="193" t="s">
        <v>231</v>
      </c>
      <c r="G175" s="194" t="s">
        <v>202</v>
      </c>
      <c r="H175" s="195">
        <v>12.467000000000001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43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162</v>
      </c>
      <c r="AT175" s="203" t="s">
        <v>158</v>
      </c>
      <c r="AU175" s="203" t="s">
        <v>87</v>
      </c>
      <c r="AY175" s="16" t="s">
        <v>155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162</v>
      </c>
      <c r="BM175" s="203" t="s">
        <v>232</v>
      </c>
    </row>
    <row r="176" spans="1:65" s="12" customFormat="1" ht="25.9" customHeight="1">
      <c r="B176" s="175"/>
      <c r="C176" s="176"/>
      <c r="D176" s="177" t="s">
        <v>77</v>
      </c>
      <c r="E176" s="178" t="s">
        <v>233</v>
      </c>
      <c r="F176" s="178" t="s">
        <v>234</v>
      </c>
      <c r="G176" s="176"/>
      <c r="H176" s="176"/>
      <c r="I176" s="179"/>
      <c r="J176" s="180">
        <f>BK176</f>
        <v>0</v>
      </c>
      <c r="K176" s="176"/>
      <c r="L176" s="181"/>
      <c r="M176" s="182"/>
      <c r="N176" s="183"/>
      <c r="O176" s="183"/>
      <c r="P176" s="184">
        <f>P177+P232+P237+P243+P255+P264</f>
        <v>0</v>
      </c>
      <c r="Q176" s="183"/>
      <c r="R176" s="184">
        <f>R177+R232+R237+R243+R255+R264</f>
        <v>1.1931315599999999</v>
      </c>
      <c r="S176" s="183"/>
      <c r="T176" s="185">
        <f>T177+T232+T237+T243+T255+T264</f>
        <v>0.92758299999999994</v>
      </c>
      <c r="AR176" s="186" t="s">
        <v>87</v>
      </c>
      <c r="AT176" s="187" t="s">
        <v>77</v>
      </c>
      <c r="AU176" s="187" t="s">
        <v>78</v>
      </c>
      <c r="AY176" s="186" t="s">
        <v>155</v>
      </c>
      <c r="BK176" s="188">
        <f>BK177+BK232+BK237+BK243+BK255+BK264</f>
        <v>0</v>
      </c>
    </row>
    <row r="177" spans="1:65" s="12" customFormat="1" ht="22.9" customHeight="1">
      <c r="B177" s="175"/>
      <c r="C177" s="176"/>
      <c r="D177" s="177" t="s">
        <v>77</v>
      </c>
      <c r="E177" s="189" t="s">
        <v>235</v>
      </c>
      <c r="F177" s="189" t="s">
        <v>236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SUM(P178:P231)</f>
        <v>0</v>
      </c>
      <c r="Q177" s="183"/>
      <c r="R177" s="184">
        <f>SUM(R178:R231)</f>
        <v>0.99045855999999988</v>
      </c>
      <c r="S177" s="183"/>
      <c r="T177" s="185">
        <f>SUM(T178:T231)</f>
        <v>0.34060000000000001</v>
      </c>
      <c r="AR177" s="186" t="s">
        <v>87</v>
      </c>
      <c r="AT177" s="187" t="s">
        <v>77</v>
      </c>
      <c r="AU177" s="187" t="s">
        <v>85</v>
      </c>
      <c r="AY177" s="186" t="s">
        <v>155</v>
      </c>
      <c r="BK177" s="188">
        <f>SUM(BK178:BK231)</f>
        <v>0</v>
      </c>
    </row>
    <row r="178" spans="1:65" s="2" customFormat="1" ht="24.2" customHeight="1">
      <c r="A178" s="33"/>
      <c r="B178" s="34"/>
      <c r="C178" s="191" t="s">
        <v>291</v>
      </c>
      <c r="D178" s="191" t="s">
        <v>158</v>
      </c>
      <c r="E178" s="192" t="s">
        <v>237</v>
      </c>
      <c r="F178" s="193" t="s">
        <v>238</v>
      </c>
      <c r="G178" s="194" t="s">
        <v>174</v>
      </c>
      <c r="H178" s="195">
        <v>170.3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43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2E-3</v>
      </c>
      <c r="T178" s="202">
        <f>S178*H178</f>
        <v>0.34060000000000001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239</v>
      </c>
      <c r="AT178" s="203" t="s">
        <v>158</v>
      </c>
      <c r="AU178" s="203" t="s">
        <v>87</v>
      </c>
      <c r="AY178" s="16" t="s">
        <v>155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239</v>
      </c>
      <c r="BM178" s="203" t="s">
        <v>240</v>
      </c>
    </row>
    <row r="179" spans="1:65" s="13" customFormat="1" ht="11.25">
      <c r="B179" s="205"/>
      <c r="C179" s="206"/>
      <c r="D179" s="207" t="s">
        <v>164</v>
      </c>
      <c r="E179" s="208" t="s">
        <v>1</v>
      </c>
      <c r="F179" s="209" t="s">
        <v>482</v>
      </c>
      <c r="G179" s="206"/>
      <c r="H179" s="210">
        <v>170.3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164</v>
      </c>
      <c r="AU179" s="216" t="s">
        <v>87</v>
      </c>
      <c r="AV179" s="13" t="s">
        <v>87</v>
      </c>
      <c r="AW179" s="13" t="s">
        <v>34</v>
      </c>
      <c r="AX179" s="13" t="s">
        <v>85</v>
      </c>
      <c r="AY179" s="216" t="s">
        <v>155</v>
      </c>
    </row>
    <row r="180" spans="1:65" s="2" customFormat="1" ht="24.2" customHeight="1">
      <c r="A180" s="33"/>
      <c r="B180" s="34"/>
      <c r="C180" s="191" t="s">
        <v>297</v>
      </c>
      <c r="D180" s="191" t="s">
        <v>158</v>
      </c>
      <c r="E180" s="192" t="s">
        <v>242</v>
      </c>
      <c r="F180" s="193" t="s">
        <v>243</v>
      </c>
      <c r="G180" s="194" t="s">
        <v>168</v>
      </c>
      <c r="H180" s="195">
        <v>4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43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239</v>
      </c>
      <c r="AT180" s="203" t="s">
        <v>158</v>
      </c>
      <c r="AU180" s="203" t="s">
        <v>87</v>
      </c>
      <c r="AY180" s="16" t="s">
        <v>155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239</v>
      </c>
      <c r="BM180" s="203" t="s">
        <v>244</v>
      </c>
    </row>
    <row r="181" spans="1:65" s="2" customFormat="1" ht="14.45" customHeight="1">
      <c r="A181" s="33"/>
      <c r="B181" s="34"/>
      <c r="C181" s="221" t="s">
        <v>301</v>
      </c>
      <c r="D181" s="221" t="s">
        <v>246</v>
      </c>
      <c r="E181" s="222" t="s">
        <v>247</v>
      </c>
      <c r="F181" s="223" t="s">
        <v>248</v>
      </c>
      <c r="G181" s="224" t="s">
        <v>202</v>
      </c>
      <c r="H181" s="225">
        <v>5.0000000000000001E-3</v>
      </c>
      <c r="I181" s="226"/>
      <c r="J181" s="227">
        <f>ROUND(I181*H181,2)</f>
        <v>0</v>
      </c>
      <c r="K181" s="228"/>
      <c r="L181" s="229"/>
      <c r="M181" s="230" t="s">
        <v>1</v>
      </c>
      <c r="N181" s="231" t="s">
        <v>43</v>
      </c>
      <c r="O181" s="70"/>
      <c r="P181" s="201">
        <f>O181*H181</f>
        <v>0</v>
      </c>
      <c r="Q181" s="201">
        <v>1</v>
      </c>
      <c r="R181" s="201">
        <f>Q181*H181</f>
        <v>5.0000000000000001E-3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249</v>
      </c>
      <c r="AT181" s="203" t="s">
        <v>246</v>
      </c>
      <c r="AU181" s="203" t="s">
        <v>87</v>
      </c>
      <c r="AY181" s="16" t="s">
        <v>155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239</v>
      </c>
      <c r="BM181" s="203" t="s">
        <v>250</v>
      </c>
    </row>
    <row r="182" spans="1:65" s="13" customFormat="1" ht="11.25">
      <c r="B182" s="205"/>
      <c r="C182" s="206"/>
      <c r="D182" s="207" t="s">
        <v>164</v>
      </c>
      <c r="E182" s="206"/>
      <c r="F182" s="209" t="s">
        <v>483</v>
      </c>
      <c r="G182" s="206"/>
      <c r="H182" s="210">
        <v>5.0000000000000001E-3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164</v>
      </c>
      <c r="AU182" s="216" t="s">
        <v>87</v>
      </c>
      <c r="AV182" s="13" t="s">
        <v>87</v>
      </c>
      <c r="AW182" s="13" t="s">
        <v>4</v>
      </c>
      <c r="AX182" s="13" t="s">
        <v>85</v>
      </c>
      <c r="AY182" s="216" t="s">
        <v>155</v>
      </c>
    </row>
    <row r="183" spans="1:65" s="2" customFormat="1" ht="24.2" customHeight="1">
      <c r="A183" s="33"/>
      <c r="B183" s="34"/>
      <c r="C183" s="191" t="s">
        <v>305</v>
      </c>
      <c r="D183" s="191" t="s">
        <v>158</v>
      </c>
      <c r="E183" s="192" t="s">
        <v>253</v>
      </c>
      <c r="F183" s="193" t="s">
        <v>254</v>
      </c>
      <c r="G183" s="194" t="s">
        <v>174</v>
      </c>
      <c r="H183" s="195">
        <v>203.88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43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239</v>
      </c>
      <c r="AT183" s="203" t="s">
        <v>158</v>
      </c>
      <c r="AU183" s="203" t="s">
        <v>87</v>
      </c>
      <c r="AY183" s="16" t="s">
        <v>155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239</v>
      </c>
      <c r="BM183" s="203" t="s">
        <v>255</v>
      </c>
    </row>
    <row r="184" spans="1:65" s="13" customFormat="1" ht="11.25">
      <c r="B184" s="205"/>
      <c r="C184" s="206"/>
      <c r="D184" s="207" t="s">
        <v>164</v>
      </c>
      <c r="E184" s="208" t="s">
        <v>1</v>
      </c>
      <c r="F184" s="209" t="s">
        <v>484</v>
      </c>
      <c r="G184" s="206"/>
      <c r="H184" s="210">
        <v>203.88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164</v>
      </c>
      <c r="AU184" s="216" t="s">
        <v>87</v>
      </c>
      <c r="AV184" s="13" t="s">
        <v>87</v>
      </c>
      <c r="AW184" s="13" t="s">
        <v>34</v>
      </c>
      <c r="AX184" s="13" t="s">
        <v>85</v>
      </c>
      <c r="AY184" s="216" t="s">
        <v>155</v>
      </c>
    </row>
    <row r="185" spans="1:65" s="2" customFormat="1" ht="24.2" customHeight="1">
      <c r="A185" s="33"/>
      <c r="B185" s="34"/>
      <c r="C185" s="221" t="s">
        <v>308</v>
      </c>
      <c r="D185" s="221" t="s">
        <v>246</v>
      </c>
      <c r="E185" s="222" t="s">
        <v>258</v>
      </c>
      <c r="F185" s="223" t="s">
        <v>259</v>
      </c>
      <c r="G185" s="224" t="s">
        <v>174</v>
      </c>
      <c r="H185" s="225">
        <v>244.65600000000001</v>
      </c>
      <c r="I185" s="226"/>
      <c r="J185" s="227">
        <f>ROUND(I185*H185,2)</f>
        <v>0</v>
      </c>
      <c r="K185" s="228"/>
      <c r="L185" s="229"/>
      <c r="M185" s="230" t="s">
        <v>1</v>
      </c>
      <c r="N185" s="231" t="s">
        <v>43</v>
      </c>
      <c r="O185" s="70"/>
      <c r="P185" s="201">
        <f>O185*H185</f>
        <v>0</v>
      </c>
      <c r="Q185" s="201">
        <v>2.9999999999999997E-4</v>
      </c>
      <c r="R185" s="201">
        <f>Q185*H185</f>
        <v>7.3396799999999998E-2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249</v>
      </c>
      <c r="AT185" s="203" t="s">
        <v>246</v>
      </c>
      <c r="AU185" s="203" t="s">
        <v>87</v>
      </c>
      <c r="AY185" s="16" t="s">
        <v>155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239</v>
      </c>
      <c r="BM185" s="203" t="s">
        <v>260</v>
      </c>
    </row>
    <row r="186" spans="1:65" s="13" customFormat="1" ht="11.25">
      <c r="B186" s="205"/>
      <c r="C186" s="206"/>
      <c r="D186" s="207" t="s">
        <v>164</v>
      </c>
      <c r="E186" s="206"/>
      <c r="F186" s="209" t="s">
        <v>485</v>
      </c>
      <c r="G186" s="206"/>
      <c r="H186" s="210">
        <v>244.65600000000001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164</v>
      </c>
      <c r="AU186" s="216" t="s">
        <v>87</v>
      </c>
      <c r="AV186" s="13" t="s">
        <v>87</v>
      </c>
      <c r="AW186" s="13" t="s">
        <v>4</v>
      </c>
      <c r="AX186" s="13" t="s">
        <v>85</v>
      </c>
      <c r="AY186" s="216" t="s">
        <v>155</v>
      </c>
    </row>
    <row r="187" spans="1:65" s="2" customFormat="1" ht="24.2" customHeight="1">
      <c r="A187" s="33"/>
      <c r="B187" s="34"/>
      <c r="C187" s="191" t="s">
        <v>314</v>
      </c>
      <c r="D187" s="191" t="s">
        <v>158</v>
      </c>
      <c r="E187" s="192" t="s">
        <v>263</v>
      </c>
      <c r="F187" s="193" t="s">
        <v>264</v>
      </c>
      <c r="G187" s="194" t="s">
        <v>174</v>
      </c>
      <c r="H187" s="195">
        <v>170.3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43</v>
      </c>
      <c r="O187" s="70"/>
      <c r="P187" s="201">
        <f>O187*H187</f>
        <v>0</v>
      </c>
      <c r="Q187" s="201">
        <v>1.94E-4</v>
      </c>
      <c r="R187" s="201">
        <f>Q187*H187</f>
        <v>3.3038200000000004E-2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239</v>
      </c>
      <c r="AT187" s="203" t="s">
        <v>158</v>
      </c>
      <c r="AU187" s="203" t="s">
        <v>87</v>
      </c>
      <c r="AY187" s="16" t="s">
        <v>155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239</v>
      </c>
      <c r="BM187" s="203" t="s">
        <v>265</v>
      </c>
    </row>
    <row r="188" spans="1:65" s="2" customFormat="1" ht="24.2" customHeight="1">
      <c r="A188" s="33"/>
      <c r="B188" s="34"/>
      <c r="C188" s="221" t="s">
        <v>318</v>
      </c>
      <c r="D188" s="221" t="s">
        <v>246</v>
      </c>
      <c r="E188" s="222" t="s">
        <v>266</v>
      </c>
      <c r="F188" s="223" t="s">
        <v>267</v>
      </c>
      <c r="G188" s="224" t="s">
        <v>174</v>
      </c>
      <c r="H188" s="225">
        <v>195.845</v>
      </c>
      <c r="I188" s="226"/>
      <c r="J188" s="227">
        <f>ROUND(I188*H188,2)</f>
        <v>0</v>
      </c>
      <c r="K188" s="228"/>
      <c r="L188" s="229"/>
      <c r="M188" s="230" t="s">
        <v>1</v>
      </c>
      <c r="N188" s="231" t="s">
        <v>43</v>
      </c>
      <c r="O188" s="70"/>
      <c r="P188" s="201">
        <f>O188*H188</f>
        <v>0</v>
      </c>
      <c r="Q188" s="201">
        <v>2.5000000000000001E-3</v>
      </c>
      <c r="R188" s="201">
        <f>Q188*H188</f>
        <v>0.48961250000000001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249</v>
      </c>
      <c r="AT188" s="203" t="s">
        <v>246</v>
      </c>
      <c r="AU188" s="203" t="s">
        <v>87</v>
      </c>
      <c r="AY188" s="16" t="s">
        <v>155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239</v>
      </c>
      <c r="BM188" s="203" t="s">
        <v>268</v>
      </c>
    </row>
    <row r="189" spans="1:65" s="13" customFormat="1" ht="11.25">
      <c r="B189" s="205"/>
      <c r="C189" s="206"/>
      <c r="D189" s="207" t="s">
        <v>164</v>
      </c>
      <c r="E189" s="206"/>
      <c r="F189" s="209" t="s">
        <v>486</v>
      </c>
      <c r="G189" s="206"/>
      <c r="H189" s="210">
        <v>195.845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164</v>
      </c>
      <c r="AU189" s="216" t="s">
        <v>87</v>
      </c>
      <c r="AV189" s="13" t="s">
        <v>87</v>
      </c>
      <c r="AW189" s="13" t="s">
        <v>4</v>
      </c>
      <c r="AX189" s="13" t="s">
        <v>85</v>
      </c>
      <c r="AY189" s="216" t="s">
        <v>155</v>
      </c>
    </row>
    <row r="190" spans="1:65" s="2" customFormat="1" ht="24.2" customHeight="1">
      <c r="A190" s="33"/>
      <c r="B190" s="34"/>
      <c r="C190" s="191" t="s">
        <v>249</v>
      </c>
      <c r="D190" s="191" t="s">
        <v>158</v>
      </c>
      <c r="E190" s="192" t="s">
        <v>271</v>
      </c>
      <c r="F190" s="193" t="s">
        <v>272</v>
      </c>
      <c r="G190" s="194" t="s">
        <v>174</v>
      </c>
      <c r="H190" s="195">
        <v>37.51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43</v>
      </c>
      <c r="O190" s="70"/>
      <c r="P190" s="201">
        <f>O190*H190</f>
        <v>0</v>
      </c>
      <c r="Q190" s="201">
        <v>7.6999999999999996E-4</v>
      </c>
      <c r="R190" s="201">
        <f>Q190*H190</f>
        <v>2.8882699999999997E-2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239</v>
      </c>
      <c r="AT190" s="203" t="s">
        <v>158</v>
      </c>
      <c r="AU190" s="203" t="s">
        <v>87</v>
      </c>
      <c r="AY190" s="16" t="s">
        <v>155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239</v>
      </c>
      <c r="BM190" s="203" t="s">
        <v>273</v>
      </c>
    </row>
    <row r="191" spans="1:65" s="13" customFormat="1" ht="11.25">
      <c r="B191" s="205"/>
      <c r="C191" s="206"/>
      <c r="D191" s="207" t="s">
        <v>164</v>
      </c>
      <c r="E191" s="208" t="s">
        <v>1</v>
      </c>
      <c r="F191" s="209" t="s">
        <v>487</v>
      </c>
      <c r="G191" s="206"/>
      <c r="H191" s="210">
        <v>15.66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164</v>
      </c>
      <c r="AU191" s="216" t="s">
        <v>87</v>
      </c>
      <c r="AV191" s="13" t="s">
        <v>87</v>
      </c>
      <c r="AW191" s="13" t="s">
        <v>34</v>
      </c>
      <c r="AX191" s="13" t="s">
        <v>78</v>
      </c>
      <c r="AY191" s="216" t="s">
        <v>155</v>
      </c>
    </row>
    <row r="192" spans="1:65" s="13" customFormat="1" ht="11.25">
      <c r="B192" s="205"/>
      <c r="C192" s="206"/>
      <c r="D192" s="207" t="s">
        <v>164</v>
      </c>
      <c r="E192" s="208" t="s">
        <v>1</v>
      </c>
      <c r="F192" s="209" t="s">
        <v>488</v>
      </c>
      <c r="G192" s="206"/>
      <c r="H192" s="210">
        <v>15.64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164</v>
      </c>
      <c r="AU192" s="216" t="s">
        <v>87</v>
      </c>
      <c r="AV192" s="13" t="s">
        <v>87</v>
      </c>
      <c r="AW192" s="13" t="s">
        <v>34</v>
      </c>
      <c r="AX192" s="13" t="s">
        <v>78</v>
      </c>
      <c r="AY192" s="216" t="s">
        <v>155</v>
      </c>
    </row>
    <row r="193" spans="1:65" s="13" customFormat="1" ht="11.25">
      <c r="B193" s="205"/>
      <c r="C193" s="206"/>
      <c r="D193" s="207" t="s">
        <v>164</v>
      </c>
      <c r="E193" s="208" t="s">
        <v>1</v>
      </c>
      <c r="F193" s="209" t="s">
        <v>489</v>
      </c>
      <c r="G193" s="206"/>
      <c r="H193" s="210">
        <v>3.93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164</v>
      </c>
      <c r="AU193" s="216" t="s">
        <v>87</v>
      </c>
      <c r="AV193" s="13" t="s">
        <v>87</v>
      </c>
      <c r="AW193" s="13" t="s">
        <v>34</v>
      </c>
      <c r="AX193" s="13" t="s">
        <v>78</v>
      </c>
      <c r="AY193" s="216" t="s">
        <v>155</v>
      </c>
    </row>
    <row r="194" spans="1:65" s="13" customFormat="1" ht="11.25">
      <c r="B194" s="205"/>
      <c r="C194" s="206"/>
      <c r="D194" s="207" t="s">
        <v>164</v>
      </c>
      <c r="E194" s="208" t="s">
        <v>1</v>
      </c>
      <c r="F194" s="209" t="s">
        <v>490</v>
      </c>
      <c r="G194" s="206"/>
      <c r="H194" s="210">
        <v>2.2799999999999998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164</v>
      </c>
      <c r="AU194" s="216" t="s">
        <v>87</v>
      </c>
      <c r="AV194" s="13" t="s">
        <v>87</v>
      </c>
      <c r="AW194" s="13" t="s">
        <v>34</v>
      </c>
      <c r="AX194" s="13" t="s">
        <v>78</v>
      </c>
      <c r="AY194" s="216" t="s">
        <v>155</v>
      </c>
    </row>
    <row r="195" spans="1:65" s="14" customFormat="1" ht="11.25">
      <c r="B195" s="232"/>
      <c r="C195" s="233"/>
      <c r="D195" s="207" t="s">
        <v>164</v>
      </c>
      <c r="E195" s="234" t="s">
        <v>1</v>
      </c>
      <c r="F195" s="235" t="s">
        <v>277</v>
      </c>
      <c r="G195" s="233"/>
      <c r="H195" s="236">
        <v>37.510000000000005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164</v>
      </c>
      <c r="AU195" s="242" t="s">
        <v>87</v>
      </c>
      <c r="AV195" s="14" t="s">
        <v>162</v>
      </c>
      <c r="AW195" s="14" t="s">
        <v>34</v>
      </c>
      <c r="AX195" s="14" t="s">
        <v>85</v>
      </c>
      <c r="AY195" s="242" t="s">
        <v>155</v>
      </c>
    </row>
    <row r="196" spans="1:65" s="2" customFormat="1" ht="24.2" customHeight="1">
      <c r="A196" s="33"/>
      <c r="B196" s="34"/>
      <c r="C196" s="221" t="s">
        <v>325</v>
      </c>
      <c r="D196" s="221" t="s">
        <v>246</v>
      </c>
      <c r="E196" s="222" t="s">
        <v>279</v>
      </c>
      <c r="F196" s="223" t="s">
        <v>280</v>
      </c>
      <c r="G196" s="224" t="s">
        <v>174</v>
      </c>
      <c r="H196" s="225">
        <v>72.725999999999999</v>
      </c>
      <c r="I196" s="226"/>
      <c r="J196" s="227">
        <f>ROUND(I196*H196,2)</f>
        <v>0</v>
      </c>
      <c r="K196" s="228"/>
      <c r="L196" s="229"/>
      <c r="M196" s="230" t="s">
        <v>1</v>
      </c>
      <c r="N196" s="231" t="s">
        <v>43</v>
      </c>
      <c r="O196" s="70"/>
      <c r="P196" s="201">
        <f>O196*H196</f>
        <v>0</v>
      </c>
      <c r="Q196" s="201">
        <v>2.3999999999999998E-3</v>
      </c>
      <c r="R196" s="201">
        <f>Q196*H196</f>
        <v>0.17454239999999999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249</v>
      </c>
      <c r="AT196" s="203" t="s">
        <v>246</v>
      </c>
      <c r="AU196" s="203" t="s">
        <v>87</v>
      </c>
      <c r="AY196" s="16" t="s">
        <v>155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239</v>
      </c>
      <c r="BM196" s="203" t="s">
        <v>281</v>
      </c>
    </row>
    <row r="197" spans="1:65" s="13" customFormat="1" ht="11.25">
      <c r="B197" s="205"/>
      <c r="C197" s="206"/>
      <c r="D197" s="207" t="s">
        <v>164</v>
      </c>
      <c r="E197" s="206"/>
      <c r="F197" s="209" t="s">
        <v>282</v>
      </c>
      <c r="G197" s="206"/>
      <c r="H197" s="210">
        <v>72.725999999999999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164</v>
      </c>
      <c r="AU197" s="216" t="s">
        <v>87</v>
      </c>
      <c r="AV197" s="13" t="s">
        <v>87</v>
      </c>
      <c r="AW197" s="13" t="s">
        <v>4</v>
      </c>
      <c r="AX197" s="13" t="s">
        <v>85</v>
      </c>
      <c r="AY197" s="216" t="s">
        <v>155</v>
      </c>
    </row>
    <row r="198" spans="1:65" s="2" customFormat="1" ht="24.2" customHeight="1">
      <c r="A198" s="33"/>
      <c r="B198" s="34"/>
      <c r="C198" s="191" t="s">
        <v>329</v>
      </c>
      <c r="D198" s="191" t="s">
        <v>158</v>
      </c>
      <c r="E198" s="192" t="s">
        <v>284</v>
      </c>
      <c r="F198" s="193" t="s">
        <v>285</v>
      </c>
      <c r="G198" s="194" t="s">
        <v>168</v>
      </c>
      <c r="H198" s="195">
        <v>653.952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43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239</v>
      </c>
      <c r="AT198" s="203" t="s">
        <v>158</v>
      </c>
      <c r="AU198" s="203" t="s">
        <v>87</v>
      </c>
      <c r="AY198" s="16" t="s">
        <v>155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239</v>
      </c>
      <c r="BM198" s="203" t="s">
        <v>286</v>
      </c>
    </row>
    <row r="199" spans="1:65" s="2" customFormat="1" ht="19.5">
      <c r="A199" s="33"/>
      <c r="B199" s="34"/>
      <c r="C199" s="35"/>
      <c r="D199" s="207" t="s">
        <v>225</v>
      </c>
      <c r="E199" s="35"/>
      <c r="F199" s="217" t="s">
        <v>287</v>
      </c>
      <c r="G199" s="35"/>
      <c r="H199" s="35"/>
      <c r="I199" s="218"/>
      <c r="J199" s="35"/>
      <c r="K199" s="35"/>
      <c r="L199" s="38"/>
      <c r="M199" s="219"/>
      <c r="N199" s="220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225</v>
      </c>
      <c r="AU199" s="16" t="s">
        <v>87</v>
      </c>
    </row>
    <row r="200" spans="1:65" s="13" customFormat="1" ht="11.25">
      <c r="B200" s="205"/>
      <c r="C200" s="206"/>
      <c r="D200" s="207" t="s">
        <v>164</v>
      </c>
      <c r="E200" s="208" t="s">
        <v>1</v>
      </c>
      <c r="F200" s="209" t="s">
        <v>491</v>
      </c>
      <c r="G200" s="206"/>
      <c r="H200" s="210">
        <v>272.48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164</v>
      </c>
      <c r="AU200" s="216" t="s">
        <v>87</v>
      </c>
      <c r="AV200" s="13" t="s">
        <v>87</v>
      </c>
      <c r="AW200" s="13" t="s">
        <v>34</v>
      </c>
      <c r="AX200" s="13" t="s">
        <v>78</v>
      </c>
      <c r="AY200" s="216" t="s">
        <v>155</v>
      </c>
    </row>
    <row r="201" spans="1:65" s="13" customFormat="1" ht="11.25">
      <c r="B201" s="205"/>
      <c r="C201" s="206"/>
      <c r="D201" s="207" t="s">
        <v>164</v>
      </c>
      <c r="E201" s="208" t="s">
        <v>1</v>
      </c>
      <c r="F201" s="209" t="s">
        <v>492</v>
      </c>
      <c r="G201" s="206"/>
      <c r="H201" s="210">
        <v>54.496000000000002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164</v>
      </c>
      <c r="AU201" s="216" t="s">
        <v>87</v>
      </c>
      <c r="AV201" s="13" t="s">
        <v>87</v>
      </c>
      <c r="AW201" s="13" t="s">
        <v>34</v>
      </c>
      <c r="AX201" s="13" t="s">
        <v>78</v>
      </c>
      <c r="AY201" s="216" t="s">
        <v>155</v>
      </c>
    </row>
    <row r="202" spans="1:65" s="13" customFormat="1" ht="11.25">
      <c r="B202" s="205"/>
      <c r="C202" s="206"/>
      <c r="D202" s="207" t="s">
        <v>164</v>
      </c>
      <c r="E202" s="208" t="s">
        <v>1</v>
      </c>
      <c r="F202" s="209" t="s">
        <v>493</v>
      </c>
      <c r="G202" s="206"/>
      <c r="H202" s="210">
        <v>326.976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164</v>
      </c>
      <c r="AU202" s="216" t="s">
        <v>87</v>
      </c>
      <c r="AV202" s="13" t="s">
        <v>87</v>
      </c>
      <c r="AW202" s="13" t="s">
        <v>34</v>
      </c>
      <c r="AX202" s="13" t="s">
        <v>78</v>
      </c>
      <c r="AY202" s="216" t="s">
        <v>155</v>
      </c>
    </row>
    <row r="203" spans="1:65" s="14" customFormat="1" ht="11.25">
      <c r="B203" s="232"/>
      <c r="C203" s="233"/>
      <c r="D203" s="207" t="s">
        <v>164</v>
      </c>
      <c r="E203" s="234" t="s">
        <v>1</v>
      </c>
      <c r="F203" s="235" t="s">
        <v>277</v>
      </c>
      <c r="G203" s="233"/>
      <c r="H203" s="236">
        <v>653.952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164</v>
      </c>
      <c r="AU203" s="242" t="s">
        <v>87</v>
      </c>
      <c r="AV203" s="14" t="s">
        <v>162</v>
      </c>
      <c r="AW203" s="14" t="s">
        <v>34</v>
      </c>
      <c r="AX203" s="14" t="s">
        <v>85</v>
      </c>
      <c r="AY203" s="242" t="s">
        <v>155</v>
      </c>
    </row>
    <row r="204" spans="1:65" s="2" customFormat="1" ht="14.45" customHeight="1">
      <c r="A204" s="33"/>
      <c r="B204" s="34"/>
      <c r="C204" s="221" t="s">
        <v>334</v>
      </c>
      <c r="D204" s="221" t="s">
        <v>246</v>
      </c>
      <c r="E204" s="222" t="s">
        <v>292</v>
      </c>
      <c r="F204" s="223" t="s">
        <v>293</v>
      </c>
      <c r="G204" s="224" t="s">
        <v>294</v>
      </c>
      <c r="H204" s="225">
        <v>6.54</v>
      </c>
      <c r="I204" s="226"/>
      <c r="J204" s="227">
        <f>ROUND(I204*H204,2)</f>
        <v>0</v>
      </c>
      <c r="K204" s="228"/>
      <c r="L204" s="229"/>
      <c r="M204" s="230" t="s">
        <v>1</v>
      </c>
      <c r="N204" s="231" t="s">
        <v>43</v>
      </c>
      <c r="O204" s="70"/>
      <c r="P204" s="201">
        <f>O204*H204</f>
        <v>0</v>
      </c>
      <c r="Q204" s="201">
        <v>8.9999999999999998E-4</v>
      </c>
      <c r="R204" s="201">
        <f>Q204*H204</f>
        <v>5.8859999999999997E-3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249</v>
      </c>
      <c r="AT204" s="203" t="s">
        <v>246</v>
      </c>
      <c r="AU204" s="203" t="s">
        <v>87</v>
      </c>
      <c r="AY204" s="16" t="s">
        <v>155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239</v>
      </c>
      <c r="BM204" s="203" t="s">
        <v>295</v>
      </c>
    </row>
    <row r="205" spans="1:65" s="13" customFormat="1" ht="11.25">
      <c r="B205" s="205"/>
      <c r="C205" s="206"/>
      <c r="D205" s="207" t="s">
        <v>164</v>
      </c>
      <c r="E205" s="206"/>
      <c r="F205" s="209" t="s">
        <v>494</v>
      </c>
      <c r="G205" s="206"/>
      <c r="H205" s="210">
        <v>6.54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164</v>
      </c>
      <c r="AU205" s="216" t="s">
        <v>87</v>
      </c>
      <c r="AV205" s="13" t="s">
        <v>87</v>
      </c>
      <c r="AW205" s="13" t="s">
        <v>4</v>
      </c>
      <c r="AX205" s="13" t="s">
        <v>85</v>
      </c>
      <c r="AY205" s="216" t="s">
        <v>155</v>
      </c>
    </row>
    <row r="206" spans="1:65" s="2" customFormat="1" ht="14.45" customHeight="1">
      <c r="A206" s="33"/>
      <c r="B206" s="34"/>
      <c r="C206" s="221" t="s">
        <v>340</v>
      </c>
      <c r="D206" s="221" t="s">
        <v>246</v>
      </c>
      <c r="E206" s="222" t="s">
        <v>298</v>
      </c>
      <c r="F206" s="223" t="s">
        <v>299</v>
      </c>
      <c r="G206" s="224" t="s">
        <v>294</v>
      </c>
      <c r="H206" s="225">
        <v>6.54</v>
      </c>
      <c r="I206" s="226"/>
      <c r="J206" s="227">
        <f>ROUND(I206*H206,2)</f>
        <v>0</v>
      </c>
      <c r="K206" s="228"/>
      <c r="L206" s="229"/>
      <c r="M206" s="230" t="s">
        <v>1</v>
      </c>
      <c r="N206" s="231" t="s">
        <v>43</v>
      </c>
      <c r="O206" s="70"/>
      <c r="P206" s="201">
        <f>O206*H206</f>
        <v>0</v>
      </c>
      <c r="Q206" s="201">
        <v>5.2999999999999998E-4</v>
      </c>
      <c r="R206" s="201">
        <f>Q206*H206</f>
        <v>3.4662E-3</v>
      </c>
      <c r="S206" s="201">
        <v>0</v>
      </c>
      <c r="T206" s="20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249</v>
      </c>
      <c r="AT206" s="203" t="s">
        <v>246</v>
      </c>
      <c r="AU206" s="203" t="s">
        <v>87</v>
      </c>
      <c r="AY206" s="16" t="s">
        <v>155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6" t="s">
        <v>85</v>
      </c>
      <c r="BK206" s="204">
        <f>ROUND(I206*H206,2)</f>
        <v>0</v>
      </c>
      <c r="BL206" s="16" t="s">
        <v>239</v>
      </c>
      <c r="BM206" s="203" t="s">
        <v>300</v>
      </c>
    </row>
    <row r="207" spans="1:65" s="13" customFormat="1" ht="11.25">
      <c r="B207" s="205"/>
      <c r="C207" s="206"/>
      <c r="D207" s="207" t="s">
        <v>164</v>
      </c>
      <c r="E207" s="206"/>
      <c r="F207" s="209" t="s">
        <v>494</v>
      </c>
      <c r="G207" s="206"/>
      <c r="H207" s="210">
        <v>6.54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164</v>
      </c>
      <c r="AU207" s="216" t="s">
        <v>87</v>
      </c>
      <c r="AV207" s="13" t="s">
        <v>87</v>
      </c>
      <c r="AW207" s="13" t="s">
        <v>4</v>
      </c>
      <c r="AX207" s="13" t="s">
        <v>85</v>
      </c>
      <c r="AY207" s="216" t="s">
        <v>155</v>
      </c>
    </row>
    <row r="208" spans="1:65" s="2" customFormat="1" ht="24.2" customHeight="1">
      <c r="A208" s="33"/>
      <c r="B208" s="34"/>
      <c r="C208" s="191" t="s">
        <v>345</v>
      </c>
      <c r="D208" s="191" t="s">
        <v>158</v>
      </c>
      <c r="E208" s="192" t="s">
        <v>302</v>
      </c>
      <c r="F208" s="193" t="s">
        <v>303</v>
      </c>
      <c r="G208" s="194" t="s">
        <v>168</v>
      </c>
      <c r="H208" s="195">
        <v>653.952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43</v>
      </c>
      <c r="O208" s="70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239</v>
      </c>
      <c r="AT208" s="203" t="s">
        <v>158</v>
      </c>
      <c r="AU208" s="203" t="s">
        <v>87</v>
      </c>
      <c r="AY208" s="16" t="s">
        <v>155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239</v>
      </c>
      <c r="BM208" s="203" t="s">
        <v>304</v>
      </c>
    </row>
    <row r="209" spans="1:65" s="2" customFormat="1" ht="24.2" customHeight="1">
      <c r="A209" s="33"/>
      <c r="B209" s="34"/>
      <c r="C209" s="221" t="s">
        <v>349</v>
      </c>
      <c r="D209" s="221" t="s">
        <v>246</v>
      </c>
      <c r="E209" s="222" t="s">
        <v>279</v>
      </c>
      <c r="F209" s="223" t="s">
        <v>280</v>
      </c>
      <c r="G209" s="224" t="s">
        <v>174</v>
      </c>
      <c r="H209" s="225">
        <v>6.54</v>
      </c>
      <c r="I209" s="226"/>
      <c r="J209" s="227">
        <f>ROUND(I209*H209,2)</f>
        <v>0</v>
      </c>
      <c r="K209" s="228"/>
      <c r="L209" s="229"/>
      <c r="M209" s="230" t="s">
        <v>1</v>
      </c>
      <c r="N209" s="231" t="s">
        <v>43</v>
      </c>
      <c r="O209" s="70"/>
      <c r="P209" s="201">
        <f>O209*H209</f>
        <v>0</v>
      </c>
      <c r="Q209" s="201">
        <v>2.3999999999999998E-3</v>
      </c>
      <c r="R209" s="201">
        <f>Q209*H209</f>
        <v>1.5695999999999998E-2</v>
      </c>
      <c r="S209" s="201">
        <v>0</v>
      </c>
      <c r="T209" s="20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249</v>
      </c>
      <c r="AT209" s="203" t="s">
        <v>246</v>
      </c>
      <c r="AU209" s="203" t="s">
        <v>87</v>
      </c>
      <c r="AY209" s="16" t="s">
        <v>155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239</v>
      </c>
      <c r="BM209" s="203" t="s">
        <v>306</v>
      </c>
    </row>
    <row r="210" spans="1:65" s="13" customFormat="1" ht="11.25">
      <c r="B210" s="205"/>
      <c r="C210" s="206"/>
      <c r="D210" s="207" t="s">
        <v>164</v>
      </c>
      <c r="E210" s="206"/>
      <c r="F210" s="209" t="s">
        <v>495</v>
      </c>
      <c r="G210" s="206"/>
      <c r="H210" s="210">
        <v>6.54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164</v>
      </c>
      <c r="AU210" s="216" t="s">
        <v>87</v>
      </c>
      <c r="AV210" s="13" t="s">
        <v>87</v>
      </c>
      <c r="AW210" s="13" t="s">
        <v>4</v>
      </c>
      <c r="AX210" s="13" t="s">
        <v>85</v>
      </c>
      <c r="AY210" s="216" t="s">
        <v>155</v>
      </c>
    </row>
    <row r="211" spans="1:65" s="2" customFormat="1" ht="24.2" customHeight="1">
      <c r="A211" s="33"/>
      <c r="B211" s="34"/>
      <c r="C211" s="191" t="s">
        <v>356</v>
      </c>
      <c r="D211" s="191" t="s">
        <v>158</v>
      </c>
      <c r="E211" s="192" t="s">
        <v>309</v>
      </c>
      <c r="F211" s="193" t="s">
        <v>310</v>
      </c>
      <c r="G211" s="194" t="s">
        <v>168</v>
      </c>
      <c r="H211" s="195">
        <v>10</v>
      </c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43</v>
      </c>
      <c r="O211" s="70"/>
      <c r="P211" s="201">
        <f>O211*H211</f>
        <v>0</v>
      </c>
      <c r="Q211" s="201">
        <v>7.4999999999999997E-3</v>
      </c>
      <c r="R211" s="201">
        <f>Q211*H211</f>
        <v>7.4999999999999997E-2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239</v>
      </c>
      <c r="AT211" s="203" t="s">
        <v>158</v>
      </c>
      <c r="AU211" s="203" t="s">
        <v>87</v>
      </c>
      <c r="AY211" s="16" t="s">
        <v>155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239</v>
      </c>
      <c r="BM211" s="203" t="s">
        <v>311</v>
      </c>
    </row>
    <row r="212" spans="1:65" s="13" customFormat="1" ht="11.25">
      <c r="B212" s="205"/>
      <c r="C212" s="206"/>
      <c r="D212" s="207" t="s">
        <v>164</v>
      </c>
      <c r="E212" s="208" t="s">
        <v>1</v>
      </c>
      <c r="F212" s="209" t="s">
        <v>496</v>
      </c>
      <c r="G212" s="206"/>
      <c r="H212" s="210">
        <v>4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164</v>
      </c>
      <c r="AU212" s="216" t="s">
        <v>87</v>
      </c>
      <c r="AV212" s="13" t="s">
        <v>87</v>
      </c>
      <c r="AW212" s="13" t="s">
        <v>34</v>
      </c>
      <c r="AX212" s="13" t="s">
        <v>78</v>
      </c>
      <c r="AY212" s="216" t="s">
        <v>155</v>
      </c>
    </row>
    <row r="213" spans="1:65" s="13" customFormat="1" ht="11.25">
      <c r="B213" s="205"/>
      <c r="C213" s="206"/>
      <c r="D213" s="207" t="s">
        <v>164</v>
      </c>
      <c r="E213" s="208" t="s">
        <v>1</v>
      </c>
      <c r="F213" s="209" t="s">
        <v>497</v>
      </c>
      <c r="G213" s="206"/>
      <c r="H213" s="210">
        <v>6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164</v>
      </c>
      <c r="AU213" s="216" t="s">
        <v>87</v>
      </c>
      <c r="AV213" s="13" t="s">
        <v>87</v>
      </c>
      <c r="AW213" s="13" t="s">
        <v>34</v>
      </c>
      <c r="AX213" s="13" t="s">
        <v>78</v>
      </c>
      <c r="AY213" s="216" t="s">
        <v>155</v>
      </c>
    </row>
    <row r="214" spans="1:65" s="14" customFormat="1" ht="11.25">
      <c r="B214" s="232"/>
      <c r="C214" s="233"/>
      <c r="D214" s="207" t="s">
        <v>164</v>
      </c>
      <c r="E214" s="234" t="s">
        <v>1</v>
      </c>
      <c r="F214" s="235" t="s">
        <v>277</v>
      </c>
      <c r="G214" s="233"/>
      <c r="H214" s="236">
        <v>10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164</v>
      </c>
      <c r="AU214" s="242" t="s">
        <v>87</v>
      </c>
      <c r="AV214" s="14" t="s">
        <v>162</v>
      </c>
      <c r="AW214" s="14" t="s">
        <v>34</v>
      </c>
      <c r="AX214" s="14" t="s">
        <v>85</v>
      </c>
      <c r="AY214" s="242" t="s">
        <v>155</v>
      </c>
    </row>
    <row r="215" spans="1:65" s="2" customFormat="1" ht="24.2" customHeight="1">
      <c r="A215" s="33"/>
      <c r="B215" s="34"/>
      <c r="C215" s="221" t="s">
        <v>360</v>
      </c>
      <c r="D215" s="221" t="s">
        <v>246</v>
      </c>
      <c r="E215" s="222" t="s">
        <v>315</v>
      </c>
      <c r="F215" s="223" t="s">
        <v>316</v>
      </c>
      <c r="G215" s="224" t="s">
        <v>168</v>
      </c>
      <c r="H215" s="225">
        <v>4</v>
      </c>
      <c r="I215" s="226"/>
      <c r="J215" s="227">
        <f>ROUND(I215*H215,2)</f>
        <v>0</v>
      </c>
      <c r="K215" s="228"/>
      <c r="L215" s="229"/>
      <c r="M215" s="230" t="s">
        <v>1</v>
      </c>
      <c r="N215" s="231" t="s">
        <v>43</v>
      </c>
      <c r="O215" s="70"/>
      <c r="P215" s="201">
        <f>O215*H215</f>
        <v>0</v>
      </c>
      <c r="Q215" s="201">
        <v>2.9999999999999997E-4</v>
      </c>
      <c r="R215" s="201">
        <f>Q215*H215</f>
        <v>1.1999999999999999E-3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249</v>
      </c>
      <c r="AT215" s="203" t="s">
        <v>246</v>
      </c>
      <c r="AU215" s="203" t="s">
        <v>87</v>
      </c>
      <c r="AY215" s="16" t="s">
        <v>155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239</v>
      </c>
      <c r="BM215" s="203" t="s">
        <v>317</v>
      </c>
    </row>
    <row r="216" spans="1:65" s="2" customFormat="1" ht="24.2" customHeight="1">
      <c r="A216" s="33"/>
      <c r="B216" s="34"/>
      <c r="C216" s="221" t="s">
        <v>364</v>
      </c>
      <c r="D216" s="221" t="s">
        <v>246</v>
      </c>
      <c r="E216" s="222" t="s">
        <v>319</v>
      </c>
      <c r="F216" s="223" t="s">
        <v>320</v>
      </c>
      <c r="G216" s="224" t="s">
        <v>168</v>
      </c>
      <c r="H216" s="225">
        <v>6</v>
      </c>
      <c r="I216" s="226"/>
      <c r="J216" s="227">
        <f>ROUND(I216*H216,2)</f>
        <v>0</v>
      </c>
      <c r="K216" s="228"/>
      <c r="L216" s="229"/>
      <c r="M216" s="230" t="s">
        <v>1</v>
      </c>
      <c r="N216" s="231" t="s">
        <v>43</v>
      </c>
      <c r="O216" s="70"/>
      <c r="P216" s="201">
        <f>O216*H216</f>
        <v>0</v>
      </c>
      <c r="Q216" s="201">
        <v>2.9999999999999997E-4</v>
      </c>
      <c r="R216" s="201">
        <f>Q216*H216</f>
        <v>1.8E-3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249</v>
      </c>
      <c r="AT216" s="203" t="s">
        <v>246</v>
      </c>
      <c r="AU216" s="203" t="s">
        <v>87</v>
      </c>
      <c r="AY216" s="16" t="s">
        <v>155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239</v>
      </c>
      <c r="BM216" s="203" t="s">
        <v>321</v>
      </c>
    </row>
    <row r="217" spans="1:65" s="2" customFormat="1" ht="24.2" customHeight="1">
      <c r="A217" s="33"/>
      <c r="B217" s="34"/>
      <c r="C217" s="191" t="s">
        <v>368</v>
      </c>
      <c r="D217" s="191" t="s">
        <v>158</v>
      </c>
      <c r="E217" s="192" t="s">
        <v>322</v>
      </c>
      <c r="F217" s="193" t="s">
        <v>323</v>
      </c>
      <c r="G217" s="194" t="s">
        <v>168</v>
      </c>
      <c r="H217" s="195">
        <v>12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43</v>
      </c>
      <c r="O217" s="70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239</v>
      </c>
      <c r="AT217" s="203" t="s">
        <v>158</v>
      </c>
      <c r="AU217" s="203" t="s">
        <v>87</v>
      </c>
      <c r="AY217" s="16" t="s">
        <v>155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239</v>
      </c>
      <c r="BM217" s="203" t="s">
        <v>324</v>
      </c>
    </row>
    <row r="218" spans="1:65" s="2" customFormat="1" ht="14.45" customHeight="1">
      <c r="A218" s="33"/>
      <c r="B218" s="34"/>
      <c r="C218" s="221" t="s">
        <v>374</v>
      </c>
      <c r="D218" s="221" t="s">
        <v>246</v>
      </c>
      <c r="E218" s="222" t="s">
        <v>326</v>
      </c>
      <c r="F218" s="223" t="s">
        <v>327</v>
      </c>
      <c r="G218" s="224" t="s">
        <v>168</v>
      </c>
      <c r="H218" s="225">
        <v>12</v>
      </c>
      <c r="I218" s="226"/>
      <c r="J218" s="227">
        <f>ROUND(I218*H218,2)</f>
        <v>0</v>
      </c>
      <c r="K218" s="228"/>
      <c r="L218" s="229"/>
      <c r="M218" s="230" t="s">
        <v>1</v>
      </c>
      <c r="N218" s="231" t="s">
        <v>43</v>
      </c>
      <c r="O218" s="70"/>
      <c r="P218" s="201">
        <f>O218*H218</f>
        <v>0</v>
      </c>
      <c r="Q218" s="201">
        <v>2.0000000000000001E-4</v>
      </c>
      <c r="R218" s="201">
        <f>Q218*H218</f>
        <v>2.4000000000000002E-3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249</v>
      </c>
      <c r="AT218" s="203" t="s">
        <v>246</v>
      </c>
      <c r="AU218" s="203" t="s">
        <v>87</v>
      </c>
      <c r="AY218" s="16" t="s">
        <v>155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239</v>
      </c>
      <c r="BM218" s="203" t="s">
        <v>328</v>
      </c>
    </row>
    <row r="219" spans="1:65" s="2" customFormat="1" ht="24.2" customHeight="1">
      <c r="A219" s="33"/>
      <c r="B219" s="34"/>
      <c r="C219" s="191" t="s">
        <v>379</v>
      </c>
      <c r="D219" s="191" t="s">
        <v>158</v>
      </c>
      <c r="E219" s="192" t="s">
        <v>330</v>
      </c>
      <c r="F219" s="193" t="s">
        <v>331</v>
      </c>
      <c r="G219" s="194" t="s">
        <v>179</v>
      </c>
      <c r="H219" s="195">
        <v>39.1</v>
      </c>
      <c r="I219" s="196"/>
      <c r="J219" s="197">
        <f>ROUND(I219*H219,2)</f>
        <v>0</v>
      </c>
      <c r="K219" s="198"/>
      <c r="L219" s="38"/>
      <c r="M219" s="199" t="s">
        <v>1</v>
      </c>
      <c r="N219" s="200" t="s">
        <v>43</v>
      </c>
      <c r="O219" s="70"/>
      <c r="P219" s="201">
        <f>O219*H219</f>
        <v>0</v>
      </c>
      <c r="Q219" s="201">
        <v>3.0239999999999998E-4</v>
      </c>
      <c r="R219" s="201">
        <f>Q219*H219</f>
        <v>1.182384E-2</v>
      </c>
      <c r="S219" s="201">
        <v>0</v>
      </c>
      <c r="T219" s="20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239</v>
      </c>
      <c r="AT219" s="203" t="s">
        <v>158</v>
      </c>
      <c r="AU219" s="203" t="s">
        <v>87</v>
      </c>
      <c r="AY219" s="16" t="s">
        <v>155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6" t="s">
        <v>85</v>
      </c>
      <c r="BK219" s="204">
        <f>ROUND(I219*H219,2)</f>
        <v>0</v>
      </c>
      <c r="BL219" s="16" t="s">
        <v>239</v>
      </c>
      <c r="BM219" s="203" t="s">
        <v>332</v>
      </c>
    </row>
    <row r="220" spans="1:65" s="13" customFormat="1" ht="11.25">
      <c r="B220" s="205"/>
      <c r="C220" s="206"/>
      <c r="D220" s="207" t="s">
        <v>164</v>
      </c>
      <c r="E220" s="208" t="s">
        <v>1</v>
      </c>
      <c r="F220" s="209" t="s">
        <v>498</v>
      </c>
      <c r="G220" s="206"/>
      <c r="H220" s="210">
        <v>39.1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164</v>
      </c>
      <c r="AU220" s="216" t="s">
        <v>87</v>
      </c>
      <c r="AV220" s="13" t="s">
        <v>87</v>
      </c>
      <c r="AW220" s="13" t="s">
        <v>34</v>
      </c>
      <c r="AX220" s="13" t="s">
        <v>85</v>
      </c>
      <c r="AY220" s="216" t="s">
        <v>155</v>
      </c>
    </row>
    <row r="221" spans="1:65" s="2" customFormat="1" ht="37.9" customHeight="1">
      <c r="A221" s="33"/>
      <c r="B221" s="34"/>
      <c r="C221" s="191" t="s">
        <v>383</v>
      </c>
      <c r="D221" s="191" t="s">
        <v>158</v>
      </c>
      <c r="E221" s="192" t="s">
        <v>335</v>
      </c>
      <c r="F221" s="193" t="s">
        <v>336</v>
      </c>
      <c r="G221" s="194" t="s">
        <v>179</v>
      </c>
      <c r="H221" s="195">
        <v>59.8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43</v>
      </c>
      <c r="O221" s="70"/>
      <c r="P221" s="201">
        <f>O221*H221</f>
        <v>0</v>
      </c>
      <c r="Q221" s="201">
        <v>6.0479999999999996E-4</v>
      </c>
      <c r="R221" s="201">
        <f>Q221*H221</f>
        <v>3.6167039999999998E-2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239</v>
      </c>
      <c r="AT221" s="203" t="s">
        <v>158</v>
      </c>
      <c r="AU221" s="203" t="s">
        <v>87</v>
      </c>
      <c r="AY221" s="16" t="s">
        <v>155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239</v>
      </c>
      <c r="BM221" s="203" t="s">
        <v>337</v>
      </c>
    </row>
    <row r="222" spans="1:65" s="13" customFormat="1" ht="11.25">
      <c r="B222" s="205"/>
      <c r="C222" s="206"/>
      <c r="D222" s="207" t="s">
        <v>164</v>
      </c>
      <c r="E222" s="208" t="s">
        <v>1</v>
      </c>
      <c r="F222" s="209" t="s">
        <v>499</v>
      </c>
      <c r="G222" s="206"/>
      <c r="H222" s="210">
        <v>52.2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164</v>
      </c>
      <c r="AU222" s="216" t="s">
        <v>87</v>
      </c>
      <c r="AV222" s="13" t="s">
        <v>87</v>
      </c>
      <c r="AW222" s="13" t="s">
        <v>34</v>
      </c>
      <c r="AX222" s="13" t="s">
        <v>78</v>
      </c>
      <c r="AY222" s="216" t="s">
        <v>155</v>
      </c>
    </row>
    <row r="223" spans="1:65" s="13" customFormat="1" ht="11.25">
      <c r="B223" s="205"/>
      <c r="C223" s="206"/>
      <c r="D223" s="207" t="s">
        <v>164</v>
      </c>
      <c r="E223" s="208" t="s">
        <v>1</v>
      </c>
      <c r="F223" s="209" t="s">
        <v>500</v>
      </c>
      <c r="G223" s="206"/>
      <c r="H223" s="210">
        <v>7.6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164</v>
      </c>
      <c r="AU223" s="216" t="s">
        <v>87</v>
      </c>
      <c r="AV223" s="13" t="s">
        <v>87</v>
      </c>
      <c r="AW223" s="13" t="s">
        <v>34</v>
      </c>
      <c r="AX223" s="13" t="s">
        <v>78</v>
      </c>
      <c r="AY223" s="216" t="s">
        <v>155</v>
      </c>
    </row>
    <row r="224" spans="1:65" s="14" customFormat="1" ht="11.25">
      <c r="B224" s="232"/>
      <c r="C224" s="233"/>
      <c r="D224" s="207" t="s">
        <v>164</v>
      </c>
      <c r="E224" s="234" t="s">
        <v>1</v>
      </c>
      <c r="F224" s="235" t="s">
        <v>277</v>
      </c>
      <c r="G224" s="233"/>
      <c r="H224" s="236">
        <v>59.800000000000004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164</v>
      </c>
      <c r="AU224" s="242" t="s">
        <v>87</v>
      </c>
      <c r="AV224" s="14" t="s">
        <v>162</v>
      </c>
      <c r="AW224" s="14" t="s">
        <v>34</v>
      </c>
      <c r="AX224" s="14" t="s">
        <v>85</v>
      </c>
      <c r="AY224" s="242" t="s">
        <v>155</v>
      </c>
    </row>
    <row r="225" spans="1:65" s="2" customFormat="1" ht="37.9" customHeight="1">
      <c r="A225" s="33"/>
      <c r="B225" s="34"/>
      <c r="C225" s="191" t="s">
        <v>387</v>
      </c>
      <c r="D225" s="191" t="s">
        <v>158</v>
      </c>
      <c r="E225" s="192" t="s">
        <v>341</v>
      </c>
      <c r="F225" s="193" t="s">
        <v>342</v>
      </c>
      <c r="G225" s="194" t="s">
        <v>179</v>
      </c>
      <c r="H225" s="195">
        <v>39.1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43</v>
      </c>
      <c r="O225" s="70"/>
      <c r="P225" s="201">
        <f>O225*H225</f>
        <v>0</v>
      </c>
      <c r="Q225" s="201">
        <v>6.0479999999999996E-4</v>
      </c>
      <c r="R225" s="201">
        <f>Q225*H225</f>
        <v>2.3647680000000001E-2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239</v>
      </c>
      <c r="AT225" s="203" t="s">
        <v>158</v>
      </c>
      <c r="AU225" s="203" t="s">
        <v>87</v>
      </c>
      <c r="AY225" s="16" t="s">
        <v>155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239</v>
      </c>
      <c r="BM225" s="203" t="s">
        <v>343</v>
      </c>
    </row>
    <row r="226" spans="1:65" s="13" customFormat="1" ht="11.25">
      <c r="B226" s="205"/>
      <c r="C226" s="206"/>
      <c r="D226" s="207" t="s">
        <v>164</v>
      </c>
      <c r="E226" s="208" t="s">
        <v>1</v>
      </c>
      <c r="F226" s="209" t="s">
        <v>501</v>
      </c>
      <c r="G226" s="206"/>
      <c r="H226" s="210">
        <v>39.1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164</v>
      </c>
      <c r="AU226" s="216" t="s">
        <v>87</v>
      </c>
      <c r="AV226" s="13" t="s">
        <v>87</v>
      </c>
      <c r="AW226" s="13" t="s">
        <v>34</v>
      </c>
      <c r="AX226" s="13" t="s">
        <v>85</v>
      </c>
      <c r="AY226" s="216" t="s">
        <v>155</v>
      </c>
    </row>
    <row r="227" spans="1:65" s="2" customFormat="1" ht="37.9" customHeight="1">
      <c r="A227" s="33"/>
      <c r="B227" s="34"/>
      <c r="C227" s="191" t="s">
        <v>391</v>
      </c>
      <c r="D227" s="191" t="s">
        <v>158</v>
      </c>
      <c r="E227" s="192" t="s">
        <v>346</v>
      </c>
      <c r="F227" s="193" t="s">
        <v>347</v>
      </c>
      <c r="G227" s="194" t="s">
        <v>179</v>
      </c>
      <c r="H227" s="195">
        <v>20.6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43</v>
      </c>
      <c r="O227" s="70"/>
      <c r="P227" s="201">
        <f>O227*H227</f>
        <v>0</v>
      </c>
      <c r="Q227" s="201">
        <v>4.3199999999999998E-4</v>
      </c>
      <c r="R227" s="201">
        <f>Q227*H227</f>
        <v>8.8991999999999995E-3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239</v>
      </c>
      <c r="AT227" s="203" t="s">
        <v>158</v>
      </c>
      <c r="AU227" s="203" t="s">
        <v>87</v>
      </c>
      <c r="AY227" s="16" t="s">
        <v>155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239</v>
      </c>
      <c r="BM227" s="203" t="s">
        <v>348</v>
      </c>
    </row>
    <row r="228" spans="1:65" s="13" customFormat="1" ht="11.25">
      <c r="B228" s="205"/>
      <c r="C228" s="206"/>
      <c r="D228" s="207" t="s">
        <v>164</v>
      </c>
      <c r="E228" s="208" t="s">
        <v>1</v>
      </c>
      <c r="F228" s="209" t="s">
        <v>500</v>
      </c>
      <c r="G228" s="206"/>
      <c r="H228" s="210">
        <v>7.6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164</v>
      </c>
      <c r="AU228" s="216" t="s">
        <v>87</v>
      </c>
      <c r="AV228" s="13" t="s">
        <v>87</v>
      </c>
      <c r="AW228" s="13" t="s">
        <v>34</v>
      </c>
      <c r="AX228" s="13" t="s">
        <v>78</v>
      </c>
      <c r="AY228" s="216" t="s">
        <v>155</v>
      </c>
    </row>
    <row r="229" spans="1:65" s="13" customFormat="1" ht="11.25">
      <c r="B229" s="205"/>
      <c r="C229" s="206"/>
      <c r="D229" s="207" t="s">
        <v>164</v>
      </c>
      <c r="E229" s="208" t="s">
        <v>1</v>
      </c>
      <c r="F229" s="209" t="s">
        <v>502</v>
      </c>
      <c r="G229" s="206"/>
      <c r="H229" s="210">
        <v>13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164</v>
      </c>
      <c r="AU229" s="216" t="s">
        <v>87</v>
      </c>
      <c r="AV229" s="13" t="s">
        <v>87</v>
      </c>
      <c r="AW229" s="13" t="s">
        <v>34</v>
      </c>
      <c r="AX229" s="13" t="s">
        <v>78</v>
      </c>
      <c r="AY229" s="216" t="s">
        <v>155</v>
      </c>
    </row>
    <row r="230" spans="1:65" s="14" customFormat="1" ht="11.25">
      <c r="B230" s="232"/>
      <c r="C230" s="233"/>
      <c r="D230" s="207" t="s">
        <v>164</v>
      </c>
      <c r="E230" s="234" t="s">
        <v>1</v>
      </c>
      <c r="F230" s="235" t="s">
        <v>277</v>
      </c>
      <c r="G230" s="233"/>
      <c r="H230" s="236">
        <v>20.6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164</v>
      </c>
      <c r="AU230" s="242" t="s">
        <v>87</v>
      </c>
      <c r="AV230" s="14" t="s">
        <v>162</v>
      </c>
      <c r="AW230" s="14" t="s">
        <v>34</v>
      </c>
      <c r="AX230" s="14" t="s">
        <v>85</v>
      </c>
      <c r="AY230" s="242" t="s">
        <v>155</v>
      </c>
    </row>
    <row r="231" spans="1:65" s="2" customFormat="1" ht="24.2" customHeight="1">
      <c r="A231" s="33"/>
      <c r="B231" s="34"/>
      <c r="C231" s="191" t="s">
        <v>397</v>
      </c>
      <c r="D231" s="191" t="s">
        <v>158</v>
      </c>
      <c r="E231" s="192" t="s">
        <v>350</v>
      </c>
      <c r="F231" s="193" t="s">
        <v>351</v>
      </c>
      <c r="G231" s="194" t="s">
        <v>352</v>
      </c>
      <c r="H231" s="243"/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43</v>
      </c>
      <c r="O231" s="70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239</v>
      </c>
      <c r="AT231" s="203" t="s">
        <v>158</v>
      </c>
      <c r="AU231" s="203" t="s">
        <v>87</v>
      </c>
      <c r="AY231" s="16" t="s">
        <v>155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239</v>
      </c>
      <c r="BM231" s="203" t="s">
        <v>353</v>
      </c>
    </row>
    <row r="232" spans="1:65" s="12" customFormat="1" ht="22.9" customHeight="1">
      <c r="B232" s="175"/>
      <c r="C232" s="176"/>
      <c r="D232" s="177" t="s">
        <v>77</v>
      </c>
      <c r="E232" s="189" t="s">
        <v>354</v>
      </c>
      <c r="F232" s="189" t="s">
        <v>355</v>
      </c>
      <c r="G232" s="176"/>
      <c r="H232" s="176"/>
      <c r="I232" s="179"/>
      <c r="J232" s="190">
        <f>BK232</f>
        <v>0</v>
      </c>
      <c r="K232" s="176"/>
      <c r="L232" s="181"/>
      <c r="M232" s="182"/>
      <c r="N232" s="183"/>
      <c r="O232" s="183"/>
      <c r="P232" s="184">
        <f>SUM(P233:P236)</f>
        <v>0</v>
      </c>
      <c r="Q232" s="183"/>
      <c r="R232" s="184">
        <f>SUM(R233:R236)</f>
        <v>4.2399999999999998E-3</v>
      </c>
      <c r="S232" s="183"/>
      <c r="T232" s="185">
        <f>SUM(T233:T236)</f>
        <v>0</v>
      </c>
      <c r="AR232" s="186" t="s">
        <v>87</v>
      </c>
      <c r="AT232" s="187" t="s">
        <v>77</v>
      </c>
      <c r="AU232" s="187" t="s">
        <v>85</v>
      </c>
      <c r="AY232" s="186" t="s">
        <v>155</v>
      </c>
      <c r="BK232" s="188">
        <f>SUM(BK233:BK236)</f>
        <v>0</v>
      </c>
    </row>
    <row r="233" spans="1:65" s="2" customFormat="1" ht="24.2" customHeight="1">
      <c r="A233" s="33"/>
      <c r="B233" s="34"/>
      <c r="C233" s="191" t="s">
        <v>401</v>
      </c>
      <c r="D233" s="191" t="s">
        <v>158</v>
      </c>
      <c r="E233" s="192" t="s">
        <v>357</v>
      </c>
      <c r="F233" s="193" t="s">
        <v>358</v>
      </c>
      <c r="G233" s="194" t="s">
        <v>168</v>
      </c>
      <c r="H233" s="195">
        <v>2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43</v>
      </c>
      <c r="O233" s="70"/>
      <c r="P233" s="201">
        <f>O233*H233</f>
        <v>0</v>
      </c>
      <c r="Q233" s="201">
        <v>2.1199999999999999E-3</v>
      </c>
      <c r="R233" s="201">
        <f>Q233*H233</f>
        <v>4.2399999999999998E-3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239</v>
      </c>
      <c r="AT233" s="203" t="s">
        <v>158</v>
      </c>
      <c r="AU233" s="203" t="s">
        <v>87</v>
      </c>
      <c r="AY233" s="16" t="s">
        <v>155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239</v>
      </c>
      <c r="BM233" s="203" t="s">
        <v>359</v>
      </c>
    </row>
    <row r="234" spans="1:65" s="2" customFormat="1" ht="24.2" customHeight="1">
      <c r="A234" s="33"/>
      <c r="B234" s="34"/>
      <c r="C234" s="191" t="s">
        <v>406</v>
      </c>
      <c r="D234" s="191" t="s">
        <v>158</v>
      </c>
      <c r="E234" s="192" t="s">
        <v>361</v>
      </c>
      <c r="F234" s="193" t="s">
        <v>362</v>
      </c>
      <c r="G234" s="194" t="s">
        <v>168</v>
      </c>
      <c r="H234" s="195">
        <v>2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43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239</v>
      </c>
      <c r="AT234" s="203" t="s">
        <v>158</v>
      </c>
      <c r="AU234" s="203" t="s">
        <v>87</v>
      </c>
      <c r="AY234" s="16" t="s">
        <v>155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239</v>
      </c>
      <c r="BM234" s="203" t="s">
        <v>363</v>
      </c>
    </row>
    <row r="235" spans="1:65" s="2" customFormat="1" ht="14.45" customHeight="1">
      <c r="A235" s="33"/>
      <c r="B235" s="34"/>
      <c r="C235" s="191" t="s">
        <v>410</v>
      </c>
      <c r="D235" s="191" t="s">
        <v>158</v>
      </c>
      <c r="E235" s="192" t="s">
        <v>365</v>
      </c>
      <c r="F235" s="193" t="s">
        <v>366</v>
      </c>
      <c r="G235" s="194" t="s">
        <v>168</v>
      </c>
      <c r="H235" s="195">
        <v>2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43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239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239</v>
      </c>
      <c r="BM235" s="203" t="s">
        <v>367</v>
      </c>
    </row>
    <row r="236" spans="1:65" s="2" customFormat="1" ht="24.2" customHeight="1">
      <c r="A236" s="33"/>
      <c r="B236" s="34"/>
      <c r="C236" s="191" t="s">
        <v>414</v>
      </c>
      <c r="D236" s="191" t="s">
        <v>158</v>
      </c>
      <c r="E236" s="192" t="s">
        <v>369</v>
      </c>
      <c r="F236" s="193" t="s">
        <v>370</v>
      </c>
      <c r="G236" s="194" t="s">
        <v>352</v>
      </c>
      <c r="H236" s="243"/>
      <c r="I236" s="196"/>
      <c r="J236" s="197">
        <f>ROUND(I236*H236,2)</f>
        <v>0</v>
      </c>
      <c r="K236" s="198"/>
      <c r="L236" s="38"/>
      <c r="M236" s="199" t="s">
        <v>1</v>
      </c>
      <c r="N236" s="200" t="s">
        <v>43</v>
      </c>
      <c r="O236" s="70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239</v>
      </c>
      <c r="AT236" s="203" t="s">
        <v>158</v>
      </c>
      <c r="AU236" s="203" t="s">
        <v>87</v>
      </c>
      <c r="AY236" s="16" t="s">
        <v>155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239</v>
      </c>
      <c r="BM236" s="203" t="s">
        <v>371</v>
      </c>
    </row>
    <row r="237" spans="1:65" s="12" customFormat="1" ht="22.9" customHeight="1">
      <c r="B237" s="175"/>
      <c r="C237" s="176"/>
      <c r="D237" s="177" t="s">
        <v>77</v>
      </c>
      <c r="E237" s="189" t="s">
        <v>372</v>
      </c>
      <c r="F237" s="189" t="s">
        <v>373</v>
      </c>
      <c r="G237" s="176"/>
      <c r="H237" s="176"/>
      <c r="I237" s="179"/>
      <c r="J237" s="190">
        <f>BK237</f>
        <v>0</v>
      </c>
      <c r="K237" s="176"/>
      <c r="L237" s="181"/>
      <c r="M237" s="182"/>
      <c r="N237" s="183"/>
      <c r="O237" s="183"/>
      <c r="P237" s="184">
        <f>SUM(P238:P242)</f>
        <v>0</v>
      </c>
      <c r="Q237" s="183"/>
      <c r="R237" s="184">
        <f>SUM(R238:R242)</f>
        <v>0</v>
      </c>
      <c r="S237" s="183"/>
      <c r="T237" s="185">
        <f>SUM(T238:T242)</f>
        <v>0.04</v>
      </c>
      <c r="AR237" s="186" t="s">
        <v>87</v>
      </c>
      <c r="AT237" s="187" t="s">
        <v>77</v>
      </c>
      <c r="AU237" s="187" t="s">
        <v>85</v>
      </c>
      <c r="AY237" s="186" t="s">
        <v>155</v>
      </c>
      <c r="BK237" s="188">
        <f>SUM(BK238:BK242)</f>
        <v>0</v>
      </c>
    </row>
    <row r="238" spans="1:65" s="2" customFormat="1" ht="24.2" customHeight="1">
      <c r="A238" s="33"/>
      <c r="B238" s="34"/>
      <c r="C238" s="191" t="s">
        <v>419</v>
      </c>
      <c r="D238" s="191" t="s">
        <v>158</v>
      </c>
      <c r="E238" s="192" t="s">
        <v>375</v>
      </c>
      <c r="F238" s="193" t="s">
        <v>376</v>
      </c>
      <c r="G238" s="194" t="s">
        <v>187</v>
      </c>
      <c r="H238" s="195">
        <v>1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43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377</v>
      </c>
      <c r="AT238" s="203" t="s">
        <v>158</v>
      </c>
      <c r="AU238" s="203" t="s">
        <v>87</v>
      </c>
      <c r="AY238" s="16" t="s">
        <v>155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377</v>
      </c>
      <c r="BM238" s="203" t="s">
        <v>378</v>
      </c>
    </row>
    <row r="239" spans="1:65" s="2" customFormat="1" ht="24.2" customHeight="1">
      <c r="A239" s="33"/>
      <c r="B239" s="34"/>
      <c r="C239" s="191" t="s">
        <v>423</v>
      </c>
      <c r="D239" s="191" t="s">
        <v>158</v>
      </c>
      <c r="E239" s="192" t="s">
        <v>380</v>
      </c>
      <c r="F239" s="193" t="s">
        <v>381</v>
      </c>
      <c r="G239" s="194" t="s">
        <v>187</v>
      </c>
      <c r="H239" s="195">
        <v>1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43</v>
      </c>
      <c r="O239" s="70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377</v>
      </c>
      <c r="AT239" s="203" t="s">
        <v>158</v>
      </c>
      <c r="AU239" s="203" t="s">
        <v>87</v>
      </c>
      <c r="AY239" s="16" t="s">
        <v>155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377</v>
      </c>
      <c r="BM239" s="203" t="s">
        <v>382</v>
      </c>
    </row>
    <row r="240" spans="1:65" s="2" customFormat="1" ht="37.9" customHeight="1">
      <c r="A240" s="33"/>
      <c r="B240" s="34"/>
      <c r="C240" s="191" t="s">
        <v>429</v>
      </c>
      <c r="D240" s="191" t="s">
        <v>158</v>
      </c>
      <c r="E240" s="192" t="s">
        <v>384</v>
      </c>
      <c r="F240" s="193" t="s">
        <v>385</v>
      </c>
      <c r="G240" s="194" t="s">
        <v>179</v>
      </c>
      <c r="H240" s="195">
        <v>100</v>
      </c>
      <c r="I240" s="196"/>
      <c r="J240" s="197">
        <f>ROUND(I240*H240,2)</f>
        <v>0</v>
      </c>
      <c r="K240" s="198"/>
      <c r="L240" s="38"/>
      <c r="M240" s="199" t="s">
        <v>1</v>
      </c>
      <c r="N240" s="200" t="s">
        <v>43</v>
      </c>
      <c r="O240" s="70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239</v>
      </c>
      <c r="AT240" s="203" t="s">
        <v>158</v>
      </c>
      <c r="AU240" s="203" t="s">
        <v>87</v>
      </c>
      <c r="AY240" s="16" t="s">
        <v>155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239</v>
      </c>
      <c r="BM240" s="203" t="s">
        <v>386</v>
      </c>
    </row>
    <row r="241" spans="1:65" s="2" customFormat="1" ht="37.9" customHeight="1">
      <c r="A241" s="33"/>
      <c r="B241" s="34"/>
      <c r="C241" s="191" t="s">
        <v>503</v>
      </c>
      <c r="D241" s="191" t="s">
        <v>158</v>
      </c>
      <c r="E241" s="192" t="s">
        <v>388</v>
      </c>
      <c r="F241" s="193" t="s">
        <v>389</v>
      </c>
      <c r="G241" s="194" t="s">
        <v>179</v>
      </c>
      <c r="H241" s="195">
        <v>100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43</v>
      </c>
      <c r="O241" s="70"/>
      <c r="P241" s="201">
        <f>O241*H241</f>
        <v>0</v>
      </c>
      <c r="Q241" s="201">
        <v>0</v>
      </c>
      <c r="R241" s="201">
        <f>Q241*H241</f>
        <v>0</v>
      </c>
      <c r="S241" s="201">
        <v>4.0000000000000002E-4</v>
      </c>
      <c r="T241" s="202">
        <f>S241*H241</f>
        <v>0.04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239</v>
      </c>
      <c r="AT241" s="203" t="s">
        <v>158</v>
      </c>
      <c r="AU241" s="203" t="s">
        <v>87</v>
      </c>
      <c r="AY241" s="16" t="s">
        <v>155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85</v>
      </c>
      <c r="BK241" s="204">
        <f>ROUND(I241*H241,2)</f>
        <v>0</v>
      </c>
      <c r="BL241" s="16" t="s">
        <v>239</v>
      </c>
      <c r="BM241" s="203" t="s">
        <v>390</v>
      </c>
    </row>
    <row r="242" spans="1:65" s="2" customFormat="1" ht="24.2" customHeight="1">
      <c r="A242" s="33"/>
      <c r="B242" s="34"/>
      <c r="C242" s="191" t="s">
        <v>504</v>
      </c>
      <c r="D242" s="191" t="s">
        <v>158</v>
      </c>
      <c r="E242" s="192" t="s">
        <v>392</v>
      </c>
      <c r="F242" s="193" t="s">
        <v>393</v>
      </c>
      <c r="G242" s="194" t="s">
        <v>352</v>
      </c>
      <c r="H242" s="243"/>
      <c r="I242" s="196"/>
      <c r="J242" s="197">
        <f>ROUND(I242*H242,2)</f>
        <v>0</v>
      </c>
      <c r="K242" s="198"/>
      <c r="L242" s="38"/>
      <c r="M242" s="199" t="s">
        <v>1</v>
      </c>
      <c r="N242" s="200" t="s">
        <v>43</v>
      </c>
      <c r="O242" s="70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239</v>
      </c>
      <c r="AT242" s="203" t="s">
        <v>158</v>
      </c>
      <c r="AU242" s="203" t="s">
        <v>87</v>
      </c>
      <c r="AY242" s="16" t="s">
        <v>155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239</v>
      </c>
      <c r="BM242" s="203" t="s">
        <v>394</v>
      </c>
    </row>
    <row r="243" spans="1:65" s="12" customFormat="1" ht="22.9" customHeight="1">
      <c r="B243" s="175"/>
      <c r="C243" s="176"/>
      <c r="D243" s="177" t="s">
        <v>77</v>
      </c>
      <c r="E243" s="189" t="s">
        <v>395</v>
      </c>
      <c r="F243" s="189" t="s">
        <v>396</v>
      </c>
      <c r="G243" s="176"/>
      <c r="H243" s="176"/>
      <c r="I243" s="179"/>
      <c r="J243" s="190">
        <f>BK243</f>
        <v>0</v>
      </c>
      <c r="K243" s="176"/>
      <c r="L243" s="181"/>
      <c r="M243" s="182"/>
      <c r="N243" s="183"/>
      <c r="O243" s="183"/>
      <c r="P243" s="184">
        <f>SUM(P244:P254)</f>
        <v>0</v>
      </c>
      <c r="Q243" s="183"/>
      <c r="R243" s="184">
        <f>SUM(R244:R254)</f>
        <v>0.17125800000000002</v>
      </c>
      <c r="S243" s="183"/>
      <c r="T243" s="185">
        <f>SUM(T244:T254)</f>
        <v>0.19198299999999999</v>
      </c>
      <c r="AR243" s="186" t="s">
        <v>87</v>
      </c>
      <c r="AT243" s="187" t="s">
        <v>77</v>
      </c>
      <c r="AU243" s="187" t="s">
        <v>85</v>
      </c>
      <c r="AY243" s="186" t="s">
        <v>155</v>
      </c>
      <c r="BK243" s="188">
        <f>SUM(BK244:BK254)</f>
        <v>0</v>
      </c>
    </row>
    <row r="244" spans="1:65" s="2" customFormat="1" ht="24.2" customHeight="1">
      <c r="A244" s="33"/>
      <c r="B244" s="34"/>
      <c r="C244" s="191" t="s">
        <v>505</v>
      </c>
      <c r="D244" s="191" t="s">
        <v>158</v>
      </c>
      <c r="E244" s="192" t="s">
        <v>398</v>
      </c>
      <c r="F244" s="193" t="s">
        <v>399</v>
      </c>
      <c r="G244" s="194" t="s">
        <v>179</v>
      </c>
      <c r="H244" s="195">
        <v>39.1</v>
      </c>
      <c r="I244" s="196"/>
      <c r="J244" s="197">
        <f>ROUND(I244*H244,2)</f>
        <v>0</v>
      </c>
      <c r="K244" s="198"/>
      <c r="L244" s="38"/>
      <c r="M244" s="199" t="s">
        <v>1</v>
      </c>
      <c r="N244" s="200" t="s">
        <v>43</v>
      </c>
      <c r="O244" s="70"/>
      <c r="P244" s="201">
        <f>O244*H244</f>
        <v>0</v>
      </c>
      <c r="Q244" s="201">
        <v>0</v>
      </c>
      <c r="R244" s="201">
        <f>Q244*H244</f>
        <v>0</v>
      </c>
      <c r="S244" s="201">
        <v>1.91E-3</v>
      </c>
      <c r="T244" s="202">
        <f>S244*H244</f>
        <v>7.4680999999999997E-2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239</v>
      </c>
      <c r="AT244" s="203" t="s">
        <v>158</v>
      </c>
      <c r="AU244" s="203" t="s">
        <v>87</v>
      </c>
      <c r="AY244" s="16" t="s">
        <v>155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239</v>
      </c>
      <c r="BM244" s="203" t="s">
        <v>400</v>
      </c>
    </row>
    <row r="245" spans="1:65" s="13" customFormat="1" ht="11.25">
      <c r="B245" s="205"/>
      <c r="C245" s="206"/>
      <c r="D245" s="207" t="s">
        <v>164</v>
      </c>
      <c r="E245" s="208" t="s">
        <v>1</v>
      </c>
      <c r="F245" s="209" t="s">
        <v>506</v>
      </c>
      <c r="G245" s="206"/>
      <c r="H245" s="210">
        <v>39.1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164</v>
      </c>
      <c r="AU245" s="216" t="s">
        <v>87</v>
      </c>
      <c r="AV245" s="13" t="s">
        <v>87</v>
      </c>
      <c r="AW245" s="13" t="s">
        <v>34</v>
      </c>
      <c r="AX245" s="13" t="s">
        <v>85</v>
      </c>
      <c r="AY245" s="216" t="s">
        <v>155</v>
      </c>
    </row>
    <row r="246" spans="1:65" s="2" customFormat="1" ht="24.2" customHeight="1">
      <c r="A246" s="33"/>
      <c r="B246" s="34"/>
      <c r="C246" s="191" t="s">
        <v>507</v>
      </c>
      <c r="D246" s="191" t="s">
        <v>158</v>
      </c>
      <c r="E246" s="192" t="s">
        <v>402</v>
      </c>
      <c r="F246" s="193" t="s">
        <v>403</v>
      </c>
      <c r="G246" s="194" t="s">
        <v>179</v>
      </c>
      <c r="H246" s="195">
        <v>39.1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43</v>
      </c>
      <c r="O246" s="70"/>
      <c r="P246" s="201">
        <f>O246*H246</f>
        <v>0</v>
      </c>
      <c r="Q246" s="201">
        <v>4.3800000000000002E-3</v>
      </c>
      <c r="R246" s="201">
        <f>Q246*H246</f>
        <v>0.17125800000000002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239</v>
      </c>
      <c r="AT246" s="203" t="s">
        <v>158</v>
      </c>
      <c r="AU246" s="203" t="s">
        <v>87</v>
      </c>
      <c r="AY246" s="16" t="s">
        <v>155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239</v>
      </c>
      <c r="BM246" s="203" t="s">
        <v>404</v>
      </c>
    </row>
    <row r="247" spans="1:65" s="2" customFormat="1" ht="19.5">
      <c r="A247" s="33"/>
      <c r="B247" s="34"/>
      <c r="C247" s="35"/>
      <c r="D247" s="207" t="s">
        <v>225</v>
      </c>
      <c r="E247" s="35"/>
      <c r="F247" s="217" t="s">
        <v>405</v>
      </c>
      <c r="G247" s="35"/>
      <c r="H247" s="35"/>
      <c r="I247" s="218"/>
      <c r="J247" s="35"/>
      <c r="K247" s="35"/>
      <c r="L247" s="38"/>
      <c r="M247" s="219"/>
      <c r="N247" s="220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225</v>
      </c>
      <c r="AU247" s="16" t="s">
        <v>87</v>
      </c>
    </row>
    <row r="248" spans="1:65" s="2" customFormat="1" ht="24.2" customHeight="1">
      <c r="A248" s="33"/>
      <c r="B248" s="34"/>
      <c r="C248" s="191" t="s">
        <v>508</v>
      </c>
      <c r="D248" s="191" t="s">
        <v>158</v>
      </c>
      <c r="E248" s="192" t="s">
        <v>407</v>
      </c>
      <c r="F248" s="193" t="s">
        <v>408</v>
      </c>
      <c r="G248" s="194" t="s">
        <v>168</v>
      </c>
      <c r="H248" s="195">
        <v>2</v>
      </c>
      <c r="I248" s="196"/>
      <c r="J248" s="197">
        <f>ROUND(I248*H248,2)</f>
        <v>0</v>
      </c>
      <c r="K248" s="198"/>
      <c r="L248" s="38"/>
      <c r="M248" s="199" t="s">
        <v>1</v>
      </c>
      <c r="N248" s="200" t="s">
        <v>43</v>
      </c>
      <c r="O248" s="70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239</v>
      </c>
      <c r="AT248" s="203" t="s">
        <v>158</v>
      </c>
      <c r="AU248" s="203" t="s">
        <v>87</v>
      </c>
      <c r="AY248" s="16" t="s">
        <v>155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85</v>
      </c>
      <c r="BK248" s="204">
        <f>ROUND(I248*H248,2)</f>
        <v>0</v>
      </c>
      <c r="BL248" s="16" t="s">
        <v>239</v>
      </c>
      <c r="BM248" s="203" t="s">
        <v>409</v>
      </c>
    </row>
    <row r="249" spans="1:65" s="2" customFormat="1" ht="14.45" customHeight="1">
      <c r="A249" s="33"/>
      <c r="B249" s="34"/>
      <c r="C249" s="191" t="s">
        <v>509</v>
      </c>
      <c r="D249" s="191" t="s">
        <v>158</v>
      </c>
      <c r="E249" s="192" t="s">
        <v>411</v>
      </c>
      <c r="F249" s="193" t="s">
        <v>412</v>
      </c>
      <c r="G249" s="194" t="s">
        <v>179</v>
      </c>
      <c r="H249" s="195">
        <v>52.2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43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1.75E-3</v>
      </c>
      <c r="T249" s="202">
        <f>S249*H249</f>
        <v>9.1350000000000001E-2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239</v>
      </c>
      <c r="AT249" s="203" t="s">
        <v>158</v>
      </c>
      <c r="AU249" s="203" t="s">
        <v>87</v>
      </c>
      <c r="AY249" s="16" t="s">
        <v>155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239</v>
      </c>
      <c r="BM249" s="203" t="s">
        <v>413</v>
      </c>
    </row>
    <row r="250" spans="1:65" s="13" customFormat="1" ht="11.25">
      <c r="B250" s="205"/>
      <c r="C250" s="206"/>
      <c r="D250" s="207" t="s">
        <v>164</v>
      </c>
      <c r="E250" s="208" t="s">
        <v>1</v>
      </c>
      <c r="F250" s="209" t="s">
        <v>510</v>
      </c>
      <c r="G250" s="206"/>
      <c r="H250" s="210">
        <v>52.2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164</v>
      </c>
      <c r="AU250" s="216" t="s">
        <v>87</v>
      </c>
      <c r="AV250" s="13" t="s">
        <v>87</v>
      </c>
      <c r="AW250" s="13" t="s">
        <v>34</v>
      </c>
      <c r="AX250" s="13" t="s">
        <v>85</v>
      </c>
      <c r="AY250" s="216" t="s">
        <v>155</v>
      </c>
    </row>
    <row r="251" spans="1:65" s="2" customFormat="1" ht="14.45" customHeight="1">
      <c r="A251" s="33"/>
      <c r="B251" s="34"/>
      <c r="C251" s="191" t="s">
        <v>511</v>
      </c>
      <c r="D251" s="191" t="s">
        <v>158</v>
      </c>
      <c r="E251" s="192" t="s">
        <v>415</v>
      </c>
      <c r="F251" s="193" t="s">
        <v>416</v>
      </c>
      <c r="G251" s="194" t="s">
        <v>174</v>
      </c>
      <c r="H251" s="195">
        <v>3.8</v>
      </c>
      <c r="I251" s="196"/>
      <c r="J251" s="197">
        <f>ROUND(I251*H251,2)</f>
        <v>0</v>
      </c>
      <c r="K251" s="198"/>
      <c r="L251" s="38"/>
      <c r="M251" s="199" t="s">
        <v>1</v>
      </c>
      <c r="N251" s="200" t="s">
        <v>43</v>
      </c>
      <c r="O251" s="70"/>
      <c r="P251" s="201">
        <f>O251*H251</f>
        <v>0</v>
      </c>
      <c r="Q251" s="201">
        <v>0</v>
      </c>
      <c r="R251" s="201">
        <f>Q251*H251</f>
        <v>0</v>
      </c>
      <c r="S251" s="201">
        <v>5.8399999999999997E-3</v>
      </c>
      <c r="T251" s="202">
        <f>S251*H251</f>
        <v>2.2191999999999996E-2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239</v>
      </c>
      <c r="AT251" s="203" t="s">
        <v>158</v>
      </c>
      <c r="AU251" s="203" t="s">
        <v>87</v>
      </c>
      <c r="AY251" s="16" t="s">
        <v>155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85</v>
      </c>
      <c r="BK251" s="204">
        <f>ROUND(I251*H251,2)</f>
        <v>0</v>
      </c>
      <c r="BL251" s="16" t="s">
        <v>239</v>
      </c>
      <c r="BM251" s="203" t="s">
        <v>417</v>
      </c>
    </row>
    <row r="252" spans="1:65" s="13" customFormat="1" ht="11.25">
      <c r="B252" s="205"/>
      <c r="C252" s="206"/>
      <c r="D252" s="207" t="s">
        <v>164</v>
      </c>
      <c r="E252" s="208" t="s">
        <v>1</v>
      </c>
      <c r="F252" s="209" t="s">
        <v>512</v>
      </c>
      <c r="G252" s="206"/>
      <c r="H252" s="210">
        <v>3.8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164</v>
      </c>
      <c r="AU252" s="216" t="s">
        <v>87</v>
      </c>
      <c r="AV252" s="13" t="s">
        <v>87</v>
      </c>
      <c r="AW252" s="13" t="s">
        <v>34</v>
      </c>
      <c r="AX252" s="13" t="s">
        <v>85</v>
      </c>
      <c r="AY252" s="216" t="s">
        <v>155</v>
      </c>
    </row>
    <row r="253" spans="1:65" s="2" customFormat="1" ht="24.2" customHeight="1">
      <c r="A253" s="33"/>
      <c r="B253" s="34"/>
      <c r="C253" s="191" t="s">
        <v>513</v>
      </c>
      <c r="D253" s="191" t="s">
        <v>158</v>
      </c>
      <c r="E253" s="192" t="s">
        <v>420</v>
      </c>
      <c r="F253" s="193" t="s">
        <v>421</v>
      </c>
      <c r="G253" s="194" t="s">
        <v>168</v>
      </c>
      <c r="H253" s="195">
        <v>2</v>
      </c>
      <c r="I253" s="196"/>
      <c r="J253" s="197">
        <f>ROUND(I253*H253,2)</f>
        <v>0</v>
      </c>
      <c r="K253" s="198"/>
      <c r="L253" s="38"/>
      <c r="M253" s="199" t="s">
        <v>1</v>
      </c>
      <c r="N253" s="200" t="s">
        <v>43</v>
      </c>
      <c r="O253" s="70"/>
      <c r="P253" s="201">
        <f>O253*H253</f>
        <v>0</v>
      </c>
      <c r="Q253" s="201">
        <v>0</v>
      </c>
      <c r="R253" s="201">
        <f>Q253*H253</f>
        <v>0</v>
      </c>
      <c r="S253" s="201">
        <v>1.8799999999999999E-3</v>
      </c>
      <c r="T253" s="202">
        <f>S253*H253</f>
        <v>3.7599999999999999E-3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239</v>
      </c>
      <c r="AT253" s="203" t="s">
        <v>158</v>
      </c>
      <c r="AU253" s="203" t="s">
        <v>87</v>
      </c>
      <c r="AY253" s="16" t="s">
        <v>155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239</v>
      </c>
      <c r="BM253" s="203" t="s">
        <v>422</v>
      </c>
    </row>
    <row r="254" spans="1:65" s="2" customFormat="1" ht="24.2" customHeight="1">
      <c r="A254" s="33"/>
      <c r="B254" s="34"/>
      <c r="C254" s="191" t="s">
        <v>377</v>
      </c>
      <c r="D254" s="191" t="s">
        <v>158</v>
      </c>
      <c r="E254" s="192" t="s">
        <v>424</v>
      </c>
      <c r="F254" s="193" t="s">
        <v>425</v>
      </c>
      <c r="G254" s="194" t="s">
        <v>352</v>
      </c>
      <c r="H254" s="243"/>
      <c r="I254" s="196"/>
      <c r="J254" s="197">
        <f>ROUND(I254*H254,2)</f>
        <v>0</v>
      </c>
      <c r="K254" s="198"/>
      <c r="L254" s="38"/>
      <c r="M254" s="199" t="s">
        <v>1</v>
      </c>
      <c r="N254" s="200" t="s">
        <v>43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239</v>
      </c>
      <c r="AT254" s="203" t="s">
        <v>158</v>
      </c>
      <c r="AU254" s="203" t="s">
        <v>87</v>
      </c>
      <c r="AY254" s="16" t="s">
        <v>155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85</v>
      </c>
      <c r="BK254" s="204">
        <f>ROUND(I254*H254,2)</f>
        <v>0</v>
      </c>
      <c r="BL254" s="16" t="s">
        <v>239</v>
      </c>
      <c r="BM254" s="203" t="s">
        <v>426</v>
      </c>
    </row>
    <row r="255" spans="1:65" s="12" customFormat="1" ht="22.9" customHeight="1">
      <c r="B255" s="175"/>
      <c r="C255" s="176"/>
      <c r="D255" s="177" t="s">
        <v>77</v>
      </c>
      <c r="E255" s="189" t="s">
        <v>514</v>
      </c>
      <c r="F255" s="189" t="s">
        <v>515</v>
      </c>
      <c r="G255" s="176"/>
      <c r="H255" s="176"/>
      <c r="I255" s="179"/>
      <c r="J255" s="190">
        <f>BK255</f>
        <v>0</v>
      </c>
      <c r="K255" s="176"/>
      <c r="L255" s="181"/>
      <c r="M255" s="182"/>
      <c r="N255" s="183"/>
      <c r="O255" s="183"/>
      <c r="P255" s="184">
        <f>SUM(P256:P263)</f>
        <v>0</v>
      </c>
      <c r="Q255" s="183"/>
      <c r="R255" s="184">
        <f>SUM(R256:R263)</f>
        <v>2.6499999999999999E-2</v>
      </c>
      <c r="S255" s="183"/>
      <c r="T255" s="185">
        <f>SUM(T256:T263)</f>
        <v>0.35499999999999998</v>
      </c>
      <c r="AR255" s="186" t="s">
        <v>87</v>
      </c>
      <c r="AT255" s="187" t="s">
        <v>77</v>
      </c>
      <c r="AU255" s="187" t="s">
        <v>85</v>
      </c>
      <c r="AY255" s="186" t="s">
        <v>155</v>
      </c>
      <c r="BK255" s="188">
        <f>SUM(BK256:BK263)</f>
        <v>0</v>
      </c>
    </row>
    <row r="256" spans="1:65" s="2" customFormat="1" ht="24.2" customHeight="1">
      <c r="A256" s="33"/>
      <c r="B256" s="34"/>
      <c r="C256" s="191" t="s">
        <v>516</v>
      </c>
      <c r="D256" s="191" t="s">
        <v>158</v>
      </c>
      <c r="E256" s="192" t="s">
        <v>517</v>
      </c>
      <c r="F256" s="193" t="s">
        <v>518</v>
      </c>
      <c r="G256" s="194" t="s">
        <v>179</v>
      </c>
      <c r="H256" s="195">
        <v>5</v>
      </c>
      <c r="I256" s="196"/>
      <c r="J256" s="197">
        <f t="shared" ref="J256:J261" si="10">ROUND(I256*H256,2)</f>
        <v>0</v>
      </c>
      <c r="K256" s="198"/>
      <c r="L256" s="38"/>
      <c r="M256" s="199" t="s">
        <v>1</v>
      </c>
      <c r="N256" s="200" t="s">
        <v>43</v>
      </c>
      <c r="O256" s="70"/>
      <c r="P256" s="201">
        <f t="shared" ref="P256:P261" si="11">O256*H256</f>
        <v>0</v>
      </c>
      <c r="Q256" s="201">
        <v>0</v>
      </c>
      <c r="R256" s="201">
        <f t="shared" ref="R256:R261" si="12">Q256*H256</f>
        <v>0</v>
      </c>
      <c r="S256" s="201">
        <v>0.05</v>
      </c>
      <c r="T256" s="202">
        <f t="shared" ref="T256:T261" si="13">S256*H256</f>
        <v>0.25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239</v>
      </c>
      <c r="AT256" s="203" t="s">
        <v>158</v>
      </c>
      <c r="AU256" s="203" t="s">
        <v>87</v>
      </c>
      <c r="AY256" s="16" t="s">
        <v>155</v>
      </c>
      <c r="BE256" s="204">
        <f t="shared" ref="BE256:BE261" si="14">IF(N256="základní",J256,0)</f>
        <v>0</v>
      </c>
      <c r="BF256" s="204">
        <f t="shared" ref="BF256:BF261" si="15">IF(N256="snížená",J256,0)</f>
        <v>0</v>
      </c>
      <c r="BG256" s="204">
        <f t="shared" ref="BG256:BG261" si="16">IF(N256="zákl. přenesená",J256,0)</f>
        <v>0</v>
      </c>
      <c r="BH256" s="204">
        <f t="shared" ref="BH256:BH261" si="17">IF(N256="sníž. přenesená",J256,0)</f>
        <v>0</v>
      </c>
      <c r="BI256" s="204">
        <f t="shared" ref="BI256:BI261" si="18">IF(N256="nulová",J256,0)</f>
        <v>0</v>
      </c>
      <c r="BJ256" s="16" t="s">
        <v>85</v>
      </c>
      <c r="BK256" s="204">
        <f t="shared" ref="BK256:BK261" si="19">ROUND(I256*H256,2)</f>
        <v>0</v>
      </c>
      <c r="BL256" s="16" t="s">
        <v>239</v>
      </c>
      <c r="BM256" s="203" t="s">
        <v>519</v>
      </c>
    </row>
    <row r="257" spans="1:65" s="2" customFormat="1" ht="24.2" customHeight="1">
      <c r="A257" s="33"/>
      <c r="B257" s="34"/>
      <c r="C257" s="191" t="s">
        <v>520</v>
      </c>
      <c r="D257" s="191" t="s">
        <v>158</v>
      </c>
      <c r="E257" s="192" t="s">
        <v>521</v>
      </c>
      <c r="F257" s="193" t="s">
        <v>522</v>
      </c>
      <c r="G257" s="194" t="s">
        <v>179</v>
      </c>
      <c r="H257" s="195">
        <v>5</v>
      </c>
      <c r="I257" s="196"/>
      <c r="J257" s="197">
        <f t="shared" si="10"/>
        <v>0</v>
      </c>
      <c r="K257" s="198"/>
      <c r="L257" s="38"/>
      <c r="M257" s="199" t="s">
        <v>1</v>
      </c>
      <c r="N257" s="200" t="s">
        <v>43</v>
      </c>
      <c r="O257" s="70"/>
      <c r="P257" s="201">
        <f t="shared" si="11"/>
        <v>0</v>
      </c>
      <c r="Q257" s="201">
        <v>0</v>
      </c>
      <c r="R257" s="201">
        <f t="shared" si="12"/>
        <v>0</v>
      </c>
      <c r="S257" s="201">
        <v>0</v>
      </c>
      <c r="T257" s="202">
        <f t="shared" si="1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239</v>
      </c>
      <c r="AT257" s="203" t="s">
        <v>158</v>
      </c>
      <c r="AU257" s="203" t="s">
        <v>87</v>
      </c>
      <c r="AY257" s="16" t="s">
        <v>155</v>
      </c>
      <c r="BE257" s="204">
        <f t="shared" si="14"/>
        <v>0</v>
      </c>
      <c r="BF257" s="204">
        <f t="shared" si="15"/>
        <v>0</v>
      </c>
      <c r="BG257" s="204">
        <f t="shared" si="16"/>
        <v>0</v>
      </c>
      <c r="BH257" s="204">
        <f t="shared" si="17"/>
        <v>0</v>
      </c>
      <c r="BI257" s="204">
        <f t="shared" si="18"/>
        <v>0</v>
      </c>
      <c r="BJ257" s="16" t="s">
        <v>85</v>
      </c>
      <c r="BK257" s="204">
        <f t="shared" si="19"/>
        <v>0</v>
      </c>
      <c r="BL257" s="16" t="s">
        <v>239</v>
      </c>
      <c r="BM257" s="203" t="s">
        <v>523</v>
      </c>
    </row>
    <row r="258" spans="1:65" s="2" customFormat="1" ht="14.45" customHeight="1">
      <c r="A258" s="33"/>
      <c r="B258" s="34"/>
      <c r="C258" s="221" t="s">
        <v>524</v>
      </c>
      <c r="D258" s="221" t="s">
        <v>246</v>
      </c>
      <c r="E258" s="222" t="s">
        <v>525</v>
      </c>
      <c r="F258" s="223" t="s">
        <v>526</v>
      </c>
      <c r="G258" s="224" t="s">
        <v>179</v>
      </c>
      <c r="H258" s="225">
        <v>5</v>
      </c>
      <c r="I258" s="226"/>
      <c r="J258" s="227">
        <f t="shared" si="10"/>
        <v>0</v>
      </c>
      <c r="K258" s="228"/>
      <c r="L258" s="229"/>
      <c r="M258" s="230" t="s">
        <v>1</v>
      </c>
      <c r="N258" s="231" t="s">
        <v>43</v>
      </c>
      <c r="O258" s="70"/>
      <c r="P258" s="201">
        <f t="shared" si="11"/>
        <v>0</v>
      </c>
      <c r="Q258" s="201">
        <v>2.8999999999999998E-3</v>
      </c>
      <c r="R258" s="201">
        <f t="shared" si="12"/>
        <v>1.4499999999999999E-2</v>
      </c>
      <c r="S258" s="201">
        <v>0</v>
      </c>
      <c r="T258" s="202">
        <f t="shared" si="1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249</v>
      </c>
      <c r="AT258" s="203" t="s">
        <v>246</v>
      </c>
      <c r="AU258" s="203" t="s">
        <v>87</v>
      </c>
      <c r="AY258" s="16" t="s">
        <v>155</v>
      </c>
      <c r="BE258" s="204">
        <f t="shared" si="14"/>
        <v>0</v>
      </c>
      <c r="BF258" s="204">
        <f t="shared" si="15"/>
        <v>0</v>
      </c>
      <c r="BG258" s="204">
        <f t="shared" si="16"/>
        <v>0</v>
      </c>
      <c r="BH258" s="204">
        <f t="shared" si="17"/>
        <v>0</v>
      </c>
      <c r="BI258" s="204">
        <f t="shared" si="18"/>
        <v>0</v>
      </c>
      <c r="BJ258" s="16" t="s">
        <v>85</v>
      </c>
      <c r="BK258" s="204">
        <f t="shared" si="19"/>
        <v>0</v>
      </c>
      <c r="BL258" s="16" t="s">
        <v>239</v>
      </c>
      <c r="BM258" s="203" t="s">
        <v>527</v>
      </c>
    </row>
    <row r="259" spans="1:65" s="2" customFormat="1" ht="14.45" customHeight="1">
      <c r="A259" s="33"/>
      <c r="B259" s="34"/>
      <c r="C259" s="191" t="s">
        <v>528</v>
      </c>
      <c r="D259" s="191" t="s">
        <v>158</v>
      </c>
      <c r="E259" s="192" t="s">
        <v>529</v>
      </c>
      <c r="F259" s="193" t="s">
        <v>530</v>
      </c>
      <c r="G259" s="194" t="s">
        <v>179</v>
      </c>
      <c r="H259" s="195">
        <v>3</v>
      </c>
      <c r="I259" s="196"/>
      <c r="J259" s="197">
        <f t="shared" si="10"/>
        <v>0</v>
      </c>
      <c r="K259" s="198"/>
      <c r="L259" s="38"/>
      <c r="M259" s="199" t="s">
        <v>1</v>
      </c>
      <c r="N259" s="200" t="s">
        <v>43</v>
      </c>
      <c r="O259" s="70"/>
      <c r="P259" s="201">
        <f t="shared" si="11"/>
        <v>0</v>
      </c>
      <c r="Q259" s="201">
        <v>0</v>
      </c>
      <c r="R259" s="201">
        <f t="shared" si="12"/>
        <v>0</v>
      </c>
      <c r="S259" s="201">
        <v>3.5000000000000003E-2</v>
      </c>
      <c r="T259" s="202">
        <f t="shared" si="13"/>
        <v>0.10500000000000001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239</v>
      </c>
      <c r="AT259" s="203" t="s">
        <v>158</v>
      </c>
      <c r="AU259" s="203" t="s">
        <v>87</v>
      </c>
      <c r="AY259" s="16" t="s">
        <v>155</v>
      </c>
      <c r="BE259" s="204">
        <f t="shared" si="14"/>
        <v>0</v>
      </c>
      <c r="BF259" s="204">
        <f t="shared" si="15"/>
        <v>0</v>
      </c>
      <c r="BG259" s="204">
        <f t="shared" si="16"/>
        <v>0</v>
      </c>
      <c r="BH259" s="204">
        <f t="shared" si="17"/>
        <v>0</v>
      </c>
      <c r="BI259" s="204">
        <f t="shared" si="18"/>
        <v>0</v>
      </c>
      <c r="BJ259" s="16" t="s">
        <v>85</v>
      </c>
      <c r="BK259" s="204">
        <f t="shared" si="19"/>
        <v>0</v>
      </c>
      <c r="BL259" s="16" t="s">
        <v>239</v>
      </c>
      <c r="BM259" s="203" t="s">
        <v>531</v>
      </c>
    </row>
    <row r="260" spans="1:65" s="2" customFormat="1" ht="14.45" customHeight="1">
      <c r="A260" s="33"/>
      <c r="B260" s="34"/>
      <c r="C260" s="191" t="s">
        <v>532</v>
      </c>
      <c r="D260" s="191" t="s">
        <v>158</v>
      </c>
      <c r="E260" s="192" t="s">
        <v>533</v>
      </c>
      <c r="F260" s="193" t="s">
        <v>534</v>
      </c>
      <c r="G260" s="194" t="s">
        <v>179</v>
      </c>
      <c r="H260" s="195">
        <v>3</v>
      </c>
      <c r="I260" s="196"/>
      <c r="J260" s="197">
        <f t="shared" si="10"/>
        <v>0</v>
      </c>
      <c r="K260" s="198"/>
      <c r="L260" s="38"/>
      <c r="M260" s="199" t="s">
        <v>1</v>
      </c>
      <c r="N260" s="200" t="s">
        <v>43</v>
      </c>
      <c r="O260" s="70"/>
      <c r="P260" s="201">
        <f t="shared" si="11"/>
        <v>0</v>
      </c>
      <c r="Q260" s="201">
        <v>0</v>
      </c>
      <c r="R260" s="201">
        <f t="shared" si="12"/>
        <v>0</v>
      </c>
      <c r="S260" s="201">
        <v>0</v>
      </c>
      <c r="T260" s="202">
        <f t="shared" si="1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239</v>
      </c>
      <c r="AT260" s="203" t="s">
        <v>158</v>
      </c>
      <c r="AU260" s="203" t="s">
        <v>87</v>
      </c>
      <c r="AY260" s="16" t="s">
        <v>155</v>
      </c>
      <c r="BE260" s="204">
        <f t="shared" si="14"/>
        <v>0</v>
      </c>
      <c r="BF260" s="204">
        <f t="shared" si="15"/>
        <v>0</v>
      </c>
      <c r="BG260" s="204">
        <f t="shared" si="16"/>
        <v>0</v>
      </c>
      <c r="BH260" s="204">
        <f t="shared" si="17"/>
        <v>0</v>
      </c>
      <c r="BI260" s="204">
        <f t="shared" si="18"/>
        <v>0</v>
      </c>
      <c r="BJ260" s="16" t="s">
        <v>85</v>
      </c>
      <c r="BK260" s="204">
        <f t="shared" si="19"/>
        <v>0</v>
      </c>
      <c r="BL260" s="16" t="s">
        <v>239</v>
      </c>
      <c r="BM260" s="203" t="s">
        <v>535</v>
      </c>
    </row>
    <row r="261" spans="1:65" s="2" customFormat="1" ht="24.2" customHeight="1">
      <c r="A261" s="33"/>
      <c r="B261" s="34"/>
      <c r="C261" s="221" t="s">
        <v>536</v>
      </c>
      <c r="D261" s="221" t="s">
        <v>246</v>
      </c>
      <c r="E261" s="222" t="s">
        <v>537</v>
      </c>
      <c r="F261" s="223" t="s">
        <v>538</v>
      </c>
      <c r="G261" s="224" t="s">
        <v>179</v>
      </c>
      <c r="H261" s="225">
        <v>3</v>
      </c>
      <c r="I261" s="226"/>
      <c r="J261" s="227">
        <f t="shared" si="10"/>
        <v>0</v>
      </c>
      <c r="K261" s="228"/>
      <c r="L261" s="229"/>
      <c r="M261" s="230" t="s">
        <v>1</v>
      </c>
      <c r="N261" s="231" t="s">
        <v>43</v>
      </c>
      <c r="O261" s="70"/>
      <c r="P261" s="201">
        <f t="shared" si="11"/>
        <v>0</v>
      </c>
      <c r="Q261" s="201">
        <v>4.0000000000000001E-3</v>
      </c>
      <c r="R261" s="201">
        <f t="shared" si="12"/>
        <v>1.2E-2</v>
      </c>
      <c r="S261" s="201">
        <v>0</v>
      </c>
      <c r="T261" s="202">
        <f t="shared" si="1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249</v>
      </c>
      <c r="AT261" s="203" t="s">
        <v>246</v>
      </c>
      <c r="AU261" s="203" t="s">
        <v>87</v>
      </c>
      <c r="AY261" s="16" t="s">
        <v>155</v>
      </c>
      <c r="BE261" s="204">
        <f t="shared" si="14"/>
        <v>0</v>
      </c>
      <c r="BF261" s="204">
        <f t="shared" si="15"/>
        <v>0</v>
      </c>
      <c r="BG261" s="204">
        <f t="shared" si="16"/>
        <v>0</v>
      </c>
      <c r="BH261" s="204">
        <f t="shared" si="17"/>
        <v>0</v>
      </c>
      <c r="BI261" s="204">
        <f t="shared" si="18"/>
        <v>0</v>
      </c>
      <c r="BJ261" s="16" t="s">
        <v>85</v>
      </c>
      <c r="BK261" s="204">
        <f t="shared" si="19"/>
        <v>0</v>
      </c>
      <c r="BL261" s="16" t="s">
        <v>239</v>
      </c>
      <c r="BM261" s="203" t="s">
        <v>539</v>
      </c>
    </row>
    <row r="262" spans="1:65" s="2" customFormat="1" ht="19.5">
      <c r="A262" s="33"/>
      <c r="B262" s="34"/>
      <c r="C262" s="35"/>
      <c r="D262" s="207" t="s">
        <v>225</v>
      </c>
      <c r="E262" s="35"/>
      <c r="F262" s="217" t="s">
        <v>540</v>
      </c>
      <c r="G262" s="35"/>
      <c r="H262" s="35"/>
      <c r="I262" s="218"/>
      <c r="J262" s="35"/>
      <c r="K262" s="35"/>
      <c r="L262" s="38"/>
      <c r="M262" s="219"/>
      <c r="N262" s="220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225</v>
      </c>
      <c r="AU262" s="16" t="s">
        <v>87</v>
      </c>
    </row>
    <row r="263" spans="1:65" s="2" customFormat="1" ht="24.2" customHeight="1">
      <c r="A263" s="33"/>
      <c r="B263" s="34"/>
      <c r="C263" s="191" t="s">
        <v>541</v>
      </c>
      <c r="D263" s="191" t="s">
        <v>158</v>
      </c>
      <c r="E263" s="192" t="s">
        <v>542</v>
      </c>
      <c r="F263" s="193" t="s">
        <v>543</v>
      </c>
      <c r="G263" s="194" t="s">
        <v>352</v>
      </c>
      <c r="H263" s="243"/>
      <c r="I263" s="196"/>
      <c r="J263" s="197">
        <f>ROUND(I263*H263,2)</f>
        <v>0</v>
      </c>
      <c r="K263" s="198"/>
      <c r="L263" s="38"/>
      <c r="M263" s="199" t="s">
        <v>1</v>
      </c>
      <c r="N263" s="200" t="s">
        <v>43</v>
      </c>
      <c r="O263" s="70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239</v>
      </c>
      <c r="AT263" s="203" t="s">
        <v>158</v>
      </c>
      <c r="AU263" s="203" t="s">
        <v>87</v>
      </c>
      <c r="AY263" s="16" t="s">
        <v>155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6" t="s">
        <v>85</v>
      </c>
      <c r="BK263" s="204">
        <f>ROUND(I263*H263,2)</f>
        <v>0</v>
      </c>
      <c r="BL263" s="16" t="s">
        <v>239</v>
      </c>
      <c r="BM263" s="203" t="s">
        <v>544</v>
      </c>
    </row>
    <row r="264" spans="1:65" s="12" customFormat="1" ht="22.9" customHeight="1">
      <c r="B264" s="175"/>
      <c r="C264" s="176"/>
      <c r="D264" s="177" t="s">
        <v>77</v>
      </c>
      <c r="E264" s="189" t="s">
        <v>427</v>
      </c>
      <c r="F264" s="189" t="s">
        <v>428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P265</f>
        <v>0</v>
      </c>
      <c r="Q264" s="183"/>
      <c r="R264" s="184">
        <f>R265</f>
        <v>6.7500000000000004E-4</v>
      </c>
      <c r="S264" s="183"/>
      <c r="T264" s="185">
        <f>T265</f>
        <v>0</v>
      </c>
      <c r="AR264" s="186" t="s">
        <v>87</v>
      </c>
      <c r="AT264" s="187" t="s">
        <v>77</v>
      </c>
      <c r="AU264" s="187" t="s">
        <v>85</v>
      </c>
      <c r="AY264" s="186" t="s">
        <v>155</v>
      </c>
      <c r="BK264" s="188">
        <f>BK265</f>
        <v>0</v>
      </c>
    </row>
    <row r="265" spans="1:65" s="2" customFormat="1" ht="24.2" customHeight="1">
      <c r="A265" s="33"/>
      <c r="B265" s="34"/>
      <c r="C265" s="191" t="s">
        <v>545</v>
      </c>
      <c r="D265" s="191" t="s">
        <v>158</v>
      </c>
      <c r="E265" s="192" t="s">
        <v>430</v>
      </c>
      <c r="F265" s="193" t="s">
        <v>431</v>
      </c>
      <c r="G265" s="194" t="s">
        <v>174</v>
      </c>
      <c r="H265" s="195">
        <v>5</v>
      </c>
      <c r="I265" s="196"/>
      <c r="J265" s="197">
        <f>ROUND(I265*H265,2)</f>
        <v>0</v>
      </c>
      <c r="K265" s="198"/>
      <c r="L265" s="38"/>
      <c r="M265" s="244" t="s">
        <v>1</v>
      </c>
      <c r="N265" s="245" t="s">
        <v>43</v>
      </c>
      <c r="O265" s="246"/>
      <c r="P265" s="247">
        <f>O265*H265</f>
        <v>0</v>
      </c>
      <c r="Q265" s="247">
        <v>1.35E-4</v>
      </c>
      <c r="R265" s="247">
        <f>Q265*H265</f>
        <v>6.7500000000000004E-4</v>
      </c>
      <c r="S265" s="247">
        <v>0</v>
      </c>
      <c r="T265" s="248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239</v>
      </c>
      <c r="AT265" s="203" t="s">
        <v>158</v>
      </c>
      <c r="AU265" s="203" t="s">
        <v>87</v>
      </c>
      <c r="AY265" s="16" t="s">
        <v>155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239</v>
      </c>
      <c r="BM265" s="203" t="s">
        <v>432</v>
      </c>
    </row>
    <row r="266" spans="1:65" s="2" customFormat="1" ht="6.95" customHeight="1">
      <c r="A266" s="3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38"/>
      <c r="M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</row>
  </sheetData>
  <sheetProtection algorithmName="SHA-512" hashValue="EV3u6iVeJcnmRSLlTlGjFS9WffdF+MtmnN4s9WuefAk7ZwZaSl9Hkw9mIMOpUS6a5uVEZGYfSGjAWuLw9PYFMw==" saltValue="hgS/3N1wH0vT/lwlKX8mn05OmMlgN5rzcm/Njg5GU9lqrcv7YHY1bOn5NoXVHOtnbbEpvggWoj5kDOGNKv2ZtA==" spinCount="100000" sheet="1" objects="1" scenarios="1" formatColumns="0" formatRows="0" autoFilter="0"/>
  <autoFilter ref="C132:K26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120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546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ROUND((SUM(BE135:BE302)),  2)</f>
        <v>0</v>
      </c>
      <c r="G35" s="33"/>
      <c r="H35" s="33"/>
      <c r="I35" s="129">
        <v>0.21</v>
      </c>
      <c r="J35" s="128">
        <f>ROUND(((SUM(BE135:BE302))*I35),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ROUND((SUM(BF135:BF302)),  2)</f>
        <v>0</v>
      </c>
      <c r="G36" s="33"/>
      <c r="H36" s="33"/>
      <c r="I36" s="129">
        <v>0.15</v>
      </c>
      <c r="J36" s="128">
        <f>ROUND(((SUM(BF135:BF302))*I36),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ROUND((SUM(BG135:BG302)),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ROUND((SUM(BH135:BH302)),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ROUND((SUM(BI135:BI302)),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120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001.3 - Oprava střechy OTV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J150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J157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J162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J175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134</v>
      </c>
      <c r="E105" s="155"/>
      <c r="F105" s="155"/>
      <c r="G105" s="155"/>
      <c r="H105" s="155"/>
      <c r="I105" s="155"/>
      <c r="J105" s="156">
        <f>J177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135</v>
      </c>
      <c r="E106" s="160"/>
      <c r="F106" s="160"/>
      <c r="G106" s="160"/>
      <c r="H106" s="160"/>
      <c r="I106" s="160"/>
      <c r="J106" s="161">
        <f>J178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547</v>
      </c>
      <c r="E107" s="160"/>
      <c r="F107" s="160"/>
      <c r="G107" s="160"/>
      <c r="H107" s="160"/>
      <c r="I107" s="160"/>
      <c r="J107" s="161">
        <f>J237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137</v>
      </c>
      <c r="E108" s="160"/>
      <c r="F108" s="160"/>
      <c r="G108" s="160"/>
      <c r="H108" s="160"/>
      <c r="I108" s="160"/>
      <c r="J108" s="161">
        <f>J248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548</v>
      </c>
      <c r="E109" s="160"/>
      <c r="F109" s="160"/>
      <c r="G109" s="160"/>
      <c r="H109" s="160"/>
      <c r="I109" s="160"/>
      <c r="J109" s="161">
        <f>J257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138</v>
      </c>
      <c r="E110" s="160"/>
      <c r="F110" s="160"/>
      <c r="G110" s="160"/>
      <c r="H110" s="160"/>
      <c r="I110" s="160"/>
      <c r="J110" s="161">
        <f>J271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549</v>
      </c>
      <c r="E111" s="160"/>
      <c r="F111" s="160"/>
      <c r="G111" s="160"/>
      <c r="H111" s="160"/>
      <c r="I111" s="160"/>
      <c r="J111" s="161">
        <f>J287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434</v>
      </c>
      <c r="E112" s="160"/>
      <c r="F112" s="160"/>
      <c r="G112" s="160"/>
      <c r="H112" s="160"/>
      <c r="I112" s="160"/>
      <c r="J112" s="161">
        <f>J291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139</v>
      </c>
      <c r="E113" s="160"/>
      <c r="F113" s="160"/>
      <c r="G113" s="160"/>
      <c r="H113" s="160"/>
      <c r="I113" s="160"/>
      <c r="J113" s="161">
        <f>J301</f>
        <v>0</v>
      </c>
      <c r="K113" s="103"/>
      <c r="L113" s="162"/>
    </row>
    <row r="114" spans="1:31" s="2" customFormat="1" ht="21.7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140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301" t="str">
        <f>E7</f>
        <v>Oprava objeku OTV</v>
      </c>
      <c r="F123" s="302"/>
      <c r="G123" s="302"/>
      <c r="H123" s="302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>
      <c r="B124" s="20"/>
      <c r="C124" s="28" t="s">
        <v>119</v>
      </c>
      <c r="D124" s="21"/>
      <c r="E124" s="21"/>
      <c r="F124" s="21"/>
      <c r="G124" s="21"/>
      <c r="H124" s="21"/>
      <c r="I124" s="21"/>
      <c r="J124" s="21"/>
      <c r="K124" s="21"/>
      <c r="L124" s="19"/>
    </row>
    <row r="125" spans="1:31" s="2" customFormat="1" ht="16.5" customHeight="1">
      <c r="A125" s="33"/>
      <c r="B125" s="34"/>
      <c r="C125" s="35"/>
      <c r="D125" s="35"/>
      <c r="E125" s="301" t="s">
        <v>120</v>
      </c>
      <c r="F125" s="303"/>
      <c r="G125" s="303"/>
      <c r="H125" s="303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121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5"/>
      <c r="D127" s="35"/>
      <c r="E127" s="254" t="str">
        <f>E11</f>
        <v>001.3 - Oprava střechy OTV</v>
      </c>
      <c r="F127" s="303"/>
      <c r="G127" s="303"/>
      <c r="H127" s="303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5"/>
      <c r="E129" s="35"/>
      <c r="F129" s="26" t="str">
        <f>F14</f>
        <v>Kolín</v>
      </c>
      <c r="G129" s="35"/>
      <c r="H129" s="35"/>
      <c r="I129" s="28" t="s">
        <v>22</v>
      </c>
      <c r="J129" s="65" t="str">
        <f>IF(J14="","",J14)</f>
        <v>19. 10. 2020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24</v>
      </c>
      <c r="D131" s="35"/>
      <c r="E131" s="35"/>
      <c r="F131" s="26" t="str">
        <f>E17</f>
        <v>Správa železnic, státní organizace</v>
      </c>
      <c r="G131" s="35"/>
      <c r="H131" s="35"/>
      <c r="I131" s="28" t="s">
        <v>32</v>
      </c>
      <c r="J131" s="31" t="str">
        <f>E23</f>
        <v xml:space="preserve"> 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30</v>
      </c>
      <c r="D132" s="35"/>
      <c r="E132" s="35"/>
      <c r="F132" s="26" t="str">
        <f>IF(E20="","",E20)</f>
        <v>Vyplň údaj</v>
      </c>
      <c r="G132" s="35"/>
      <c r="H132" s="35"/>
      <c r="I132" s="28" t="s">
        <v>35</v>
      </c>
      <c r="J132" s="31" t="str">
        <f>E26</f>
        <v>L. Ulrich, DiS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63"/>
      <c r="B134" s="164"/>
      <c r="C134" s="165" t="s">
        <v>141</v>
      </c>
      <c r="D134" s="166" t="s">
        <v>63</v>
      </c>
      <c r="E134" s="166" t="s">
        <v>59</v>
      </c>
      <c r="F134" s="166" t="s">
        <v>60</v>
      </c>
      <c r="G134" s="166" t="s">
        <v>142</v>
      </c>
      <c r="H134" s="166" t="s">
        <v>143</v>
      </c>
      <c r="I134" s="166" t="s">
        <v>144</v>
      </c>
      <c r="J134" s="167" t="s">
        <v>125</v>
      </c>
      <c r="K134" s="168" t="s">
        <v>145</v>
      </c>
      <c r="L134" s="169"/>
      <c r="M134" s="74" t="s">
        <v>1</v>
      </c>
      <c r="N134" s="75" t="s">
        <v>42</v>
      </c>
      <c r="O134" s="75" t="s">
        <v>146</v>
      </c>
      <c r="P134" s="75" t="s">
        <v>147</v>
      </c>
      <c r="Q134" s="75" t="s">
        <v>148</v>
      </c>
      <c r="R134" s="75" t="s">
        <v>149</v>
      </c>
      <c r="S134" s="75" t="s">
        <v>150</v>
      </c>
      <c r="T134" s="76" t="s">
        <v>151</v>
      </c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</row>
    <row r="135" spans="1:65" s="2" customFormat="1" ht="22.9" customHeight="1">
      <c r="A135" s="33"/>
      <c r="B135" s="34"/>
      <c r="C135" s="81" t="s">
        <v>152</v>
      </c>
      <c r="D135" s="35"/>
      <c r="E135" s="35"/>
      <c r="F135" s="35"/>
      <c r="G135" s="35"/>
      <c r="H135" s="35"/>
      <c r="I135" s="35"/>
      <c r="J135" s="170">
        <f>BK135</f>
        <v>0</v>
      </c>
      <c r="K135" s="35"/>
      <c r="L135" s="38"/>
      <c r="M135" s="77"/>
      <c r="N135" s="171"/>
      <c r="O135" s="78"/>
      <c r="P135" s="172">
        <f>P136+P177</f>
        <v>0</v>
      </c>
      <c r="Q135" s="78"/>
      <c r="R135" s="172">
        <f>R136+R177</f>
        <v>124.44148757000001</v>
      </c>
      <c r="S135" s="78"/>
      <c r="T135" s="173">
        <f>T136+T177</f>
        <v>38.380355999999999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77</v>
      </c>
      <c r="AU135" s="16" t="s">
        <v>127</v>
      </c>
      <c r="BK135" s="174">
        <f>BK136+BK177</f>
        <v>0</v>
      </c>
    </row>
    <row r="136" spans="1:65" s="12" customFormat="1" ht="25.9" customHeight="1">
      <c r="B136" s="175"/>
      <c r="C136" s="176"/>
      <c r="D136" s="177" t="s">
        <v>77</v>
      </c>
      <c r="E136" s="178" t="s">
        <v>153</v>
      </c>
      <c r="F136" s="178" t="s">
        <v>154</v>
      </c>
      <c r="G136" s="176"/>
      <c r="H136" s="176"/>
      <c r="I136" s="179"/>
      <c r="J136" s="180">
        <f>BK136</f>
        <v>0</v>
      </c>
      <c r="K136" s="176"/>
      <c r="L136" s="181"/>
      <c r="M136" s="182"/>
      <c r="N136" s="183"/>
      <c r="O136" s="183"/>
      <c r="P136" s="184">
        <f>P137+P150+P157+P162+P175</f>
        <v>0</v>
      </c>
      <c r="Q136" s="183"/>
      <c r="R136" s="184">
        <f>R137+R150+R157+R162+R175</f>
        <v>64.255528100000006</v>
      </c>
      <c r="S136" s="183"/>
      <c r="T136" s="185">
        <f>T137+T150+T157+T162+T175</f>
        <v>15.071864</v>
      </c>
      <c r="AR136" s="186" t="s">
        <v>85</v>
      </c>
      <c r="AT136" s="187" t="s">
        <v>77</v>
      </c>
      <c r="AU136" s="187" t="s">
        <v>78</v>
      </c>
      <c r="AY136" s="186" t="s">
        <v>155</v>
      </c>
      <c r="BK136" s="188">
        <f>BK137+BK150+BK157+BK162+BK175</f>
        <v>0</v>
      </c>
    </row>
    <row r="137" spans="1:65" s="12" customFormat="1" ht="22.9" customHeight="1">
      <c r="B137" s="175"/>
      <c r="C137" s="176"/>
      <c r="D137" s="177" t="s">
        <v>77</v>
      </c>
      <c r="E137" s="189" t="s">
        <v>156</v>
      </c>
      <c r="F137" s="189" t="s">
        <v>157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SUM(P138:P149)</f>
        <v>0</v>
      </c>
      <c r="Q137" s="183"/>
      <c r="R137" s="184">
        <f>SUM(R138:R149)</f>
        <v>60.316182100000006</v>
      </c>
      <c r="S137" s="183"/>
      <c r="T137" s="185">
        <f>SUM(T138:T149)</f>
        <v>0</v>
      </c>
      <c r="AR137" s="186" t="s">
        <v>85</v>
      </c>
      <c r="AT137" s="187" t="s">
        <v>77</v>
      </c>
      <c r="AU137" s="187" t="s">
        <v>85</v>
      </c>
      <c r="AY137" s="186" t="s">
        <v>155</v>
      </c>
      <c r="BK137" s="188">
        <f>SUM(BK138:BK149)</f>
        <v>0</v>
      </c>
    </row>
    <row r="138" spans="1:65" s="2" customFormat="1" ht="24.2" customHeight="1">
      <c r="A138" s="33"/>
      <c r="B138" s="34"/>
      <c r="C138" s="191" t="s">
        <v>85</v>
      </c>
      <c r="D138" s="191" t="s">
        <v>158</v>
      </c>
      <c r="E138" s="192" t="s">
        <v>166</v>
      </c>
      <c r="F138" s="193" t="s">
        <v>550</v>
      </c>
      <c r="G138" s="194" t="s">
        <v>168</v>
      </c>
      <c r="H138" s="195">
        <v>2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43</v>
      </c>
      <c r="O138" s="70"/>
      <c r="P138" s="201">
        <f>O138*H138</f>
        <v>0</v>
      </c>
      <c r="Q138" s="201">
        <v>0.25795000000000001</v>
      </c>
      <c r="R138" s="201">
        <f>Q138*H138</f>
        <v>0.51590000000000003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162</v>
      </c>
      <c r="AT138" s="203" t="s">
        <v>158</v>
      </c>
      <c r="AU138" s="203" t="s">
        <v>87</v>
      </c>
      <c r="AY138" s="16" t="s">
        <v>155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85</v>
      </c>
      <c r="BK138" s="204">
        <f>ROUND(I138*H138,2)</f>
        <v>0</v>
      </c>
      <c r="BL138" s="16" t="s">
        <v>162</v>
      </c>
      <c r="BM138" s="203" t="s">
        <v>551</v>
      </c>
    </row>
    <row r="139" spans="1:65" s="2" customFormat="1" ht="37.9" customHeight="1">
      <c r="A139" s="33"/>
      <c r="B139" s="34"/>
      <c r="C139" s="191" t="s">
        <v>87</v>
      </c>
      <c r="D139" s="191" t="s">
        <v>158</v>
      </c>
      <c r="E139" s="192" t="s">
        <v>159</v>
      </c>
      <c r="F139" s="193" t="s">
        <v>160</v>
      </c>
      <c r="G139" s="194" t="s">
        <v>161</v>
      </c>
      <c r="H139" s="195">
        <v>6.1559999999999997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43</v>
      </c>
      <c r="O139" s="70"/>
      <c r="P139" s="201">
        <f>O139*H139</f>
        <v>0</v>
      </c>
      <c r="Q139" s="201">
        <v>1.8056000000000001</v>
      </c>
      <c r="R139" s="201">
        <f>Q139*H139</f>
        <v>11.1152736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162</v>
      </c>
      <c r="AT139" s="203" t="s">
        <v>158</v>
      </c>
      <c r="AU139" s="203" t="s">
        <v>87</v>
      </c>
      <c r="AY139" s="16" t="s">
        <v>155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162</v>
      </c>
      <c r="BM139" s="203" t="s">
        <v>552</v>
      </c>
    </row>
    <row r="140" spans="1:65" s="2" customFormat="1" ht="29.25">
      <c r="A140" s="33"/>
      <c r="B140" s="34"/>
      <c r="C140" s="35"/>
      <c r="D140" s="207" t="s">
        <v>225</v>
      </c>
      <c r="E140" s="35"/>
      <c r="F140" s="217" t="s">
        <v>553</v>
      </c>
      <c r="G140" s="35"/>
      <c r="H140" s="35"/>
      <c r="I140" s="218"/>
      <c r="J140" s="35"/>
      <c r="K140" s="35"/>
      <c r="L140" s="38"/>
      <c r="M140" s="219"/>
      <c r="N140" s="220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225</v>
      </c>
      <c r="AU140" s="16" t="s">
        <v>87</v>
      </c>
    </row>
    <row r="141" spans="1:65" s="13" customFormat="1" ht="11.25">
      <c r="B141" s="205"/>
      <c r="C141" s="206"/>
      <c r="D141" s="207" t="s">
        <v>164</v>
      </c>
      <c r="E141" s="208" t="s">
        <v>1</v>
      </c>
      <c r="F141" s="209" t="s">
        <v>554</v>
      </c>
      <c r="G141" s="206"/>
      <c r="H141" s="210">
        <v>1.296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164</v>
      </c>
      <c r="AU141" s="216" t="s">
        <v>87</v>
      </c>
      <c r="AV141" s="13" t="s">
        <v>87</v>
      </c>
      <c r="AW141" s="13" t="s">
        <v>34</v>
      </c>
      <c r="AX141" s="13" t="s">
        <v>78</v>
      </c>
      <c r="AY141" s="216" t="s">
        <v>155</v>
      </c>
    </row>
    <row r="142" spans="1:65" s="13" customFormat="1" ht="11.25">
      <c r="B142" s="205"/>
      <c r="C142" s="206"/>
      <c r="D142" s="207" t="s">
        <v>164</v>
      </c>
      <c r="E142" s="208" t="s">
        <v>1</v>
      </c>
      <c r="F142" s="209" t="s">
        <v>555</v>
      </c>
      <c r="G142" s="206"/>
      <c r="H142" s="210">
        <v>4.8600000000000003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164</v>
      </c>
      <c r="AU142" s="216" t="s">
        <v>87</v>
      </c>
      <c r="AV142" s="13" t="s">
        <v>87</v>
      </c>
      <c r="AW142" s="13" t="s">
        <v>34</v>
      </c>
      <c r="AX142" s="13" t="s">
        <v>78</v>
      </c>
      <c r="AY142" s="216" t="s">
        <v>155</v>
      </c>
    </row>
    <row r="143" spans="1:65" s="14" customFormat="1" ht="11.25">
      <c r="B143" s="232"/>
      <c r="C143" s="233"/>
      <c r="D143" s="207" t="s">
        <v>164</v>
      </c>
      <c r="E143" s="234" t="s">
        <v>1</v>
      </c>
      <c r="F143" s="235" t="s">
        <v>277</v>
      </c>
      <c r="G143" s="233"/>
      <c r="H143" s="236">
        <v>6.1560000000000006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164</v>
      </c>
      <c r="AU143" s="242" t="s">
        <v>87</v>
      </c>
      <c r="AV143" s="14" t="s">
        <v>162</v>
      </c>
      <c r="AW143" s="14" t="s">
        <v>34</v>
      </c>
      <c r="AX143" s="14" t="s">
        <v>85</v>
      </c>
      <c r="AY143" s="242" t="s">
        <v>155</v>
      </c>
    </row>
    <row r="144" spans="1:65" s="2" customFormat="1" ht="37.9" customHeight="1">
      <c r="A144" s="33"/>
      <c r="B144" s="34"/>
      <c r="C144" s="191" t="s">
        <v>156</v>
      </c>
      <c r="D144" s="191" t="s">
        <v>158</v>
      </c>
      <c r="E144" s="192" t="s">
        <v>556</v>
      </c>
      <c r="F144" s="193" t="s">
        <v>557</v>
      </c>
      <c r="G144" s="194" t="s">
        <v>179</v>
      </c>
      <c r="H144" s="195">
        <v>100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43</v>
      </c>
      <c r="O144" s="70"/>
      <c r="P144" s="201">
        <f>O144*H144</f>
        <v>0</v>
      </c>
      <c r="Q144" s="201">
        <v>4.2979999999999997E-2</v>
      </c>
      <c r="R144" s="201">
        <f>Q144*H144</f>
        <v>4.298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162</v>
      </c>
      <c r="AT144" s="203" t="s">
        <v>158</v>
      </c>
      <c r="AU144" s="203" t="s">
        <v>87</v>
      </c>
      <c r="AY144" s="16" t="s">
        <v>155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162</v>
      </c>
      <c r="BM144" s="203" t="s">
        <v>558</v>
      </c>
    </row>
    <row r="145" spans="1:65" s="13" customFormat="1" ht="11.25">
      <c r="B145" s="205"/>
      <c r="C145" s="206"/>
      <c r="D145" s="207" t="s">
        <v>164</v>
      </c>
      <c r="E145" s="208" t="s">
        <v>1</v>
      </c>
      <c r="F145" s="209" t="s">
        <v>559</v>
      </c>
      <c r="G145" s="206"/>
      <c r="H145" s="210">
        <v>100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164</v>
      </c>
      <c r="AU145" s="216" t="s">
        <v>87</v>
      </c>
      <c r="AV145" s="13" t="s">
        <v>87</v>
      </c>
      <c r="AW145" s="13" t="s">
        <v>34</v>
      </c>
      <c r="AX145" s="13" t="s">
        <v>85</v>
      </c>
      <c r="AY145" s="216" t="s">
        <v>155</v>
      </c>
    </row>
    <row r="146" spans="1:65" s="2" customFormat="1" ht="14.45" customHeight="1">
      <c r="A146" s="33"/>
      <c r="B146" s="34"/>
      <c r="C146" s="191" t="s">
        <v>162</v>
      </c>
      <c r="D146" s="191" t="s">
        <v>158</v>
      </c>
      <c r="E146" s="192" t="s">
        <v>560</v>
      </c>
      <c r="F146" s="193" t="s">
        <v>561</v>
      </c>
      <c r="G146" s="194" t="s">
        <v>202</v>
      </c>
      <c r="H146" s="195">
        <v>0.63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43</v>
      </c>
      <c r="O146" s="70"/>
      <c r="P146" s="201">
        <f>O146*H146</f>
        <v>0</v>
      </c>
      <c r="Q146" s="201">
        <v>1.0387500000000001</v>
      </c>
      <c r="R146" s="201">
        <f>Q146*H146</f>
        <v>0.65441250000000006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162</v>
      </c>
      <c r="AT146" s="203" t="s">
        <v>158</v>
      </c>
      <c r="AU146" s="203" t="s">
        <v>87</v>
      </c>
      <c r="AY146" s="16" t="s">
        <v>155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162</v>
      </c>
      <c r="BM146" s="203" t="s">
        <v>562</v>
      </c>
    </row>
    <row r="147" spans="1:65" s="2" customFormat="1" ht="24.2" customHeight="1">
      <c r="A147" s="33"/>
      <c r="B147" s="34"/>
      <c r="C147" s="191" t="s">
        <v>184</v>
      </c>
      <c r="D147" s="191" t="s">
        <v>158</v>
      </c>
      <c r="E147" s="192" t="s">
        <v>563</v>
      </c>
      <c r="F147" s="193" t="s">
        <v>564</v>
      </c>
      <c r="G147" s="194" t="s">
        <v>179</v>
      </c>
      <c r="H147" s="195">
        <v>100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43</v>
      </c>
      <c r="O147" s="70"/>
      <c r="P147" s="201">
        <f>O147*H147</f>
        <v>0</v>
      </c>
      <c r="Q147" s="201">
        <v>0.13253999999999999</v>
      </c>
      <c r="R147" s="201">
        <f>Q147*H147</f>
        <v>13.254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162</v>
      </c>
      <c r="AT147" s="203" t="s">
        <v>158</v>
      </c>
      <c r="AU147" s="203" t="s">
        <v>87</v>
      </c>
      <c r="AY147" s="16" t="s">
        <v>155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162</v>
      </c>
      <c r="BM147" s="203" t="s">
        <v>565</v>
      </c>
    </row>
    <row r="148" spans="1:65" s="2" customFormat="1" ht="37.9" customHeight="1">
      <c r="A148" s="33"/>
      <c r="B148" s="34"/>
      <c r="C148" s="191" t="s">
        <v>170</v>
      </c>
      <c r="D148" s="191" t="s">
        <v>158</v>
      </c>
      <c r="E148" s="192" t="s">
        <v>566</v>
      </c>
      <c r="F148" s="193" t="s">
        <v>567</v>
      </c>
      <c r="G148" s="194" t="s">
        <v>174</v>
      </c>
      <c r="H148" s="195">
        <v>42.6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43</v>
      </c>
      <c r="O148" s="70"/>
      <c r="P148" s="201">
        <f>O148*H148</f>
        <v>0</v>
      </c>
      <c r="Q148" s="201">
        <v>0.71545999999999998</v>
      </c>
      <c r="R148" s="201">
        <f>Q148*H148</f>
        <v>30.478596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162</v>
      </c>
      <c r="AT148" s="203" t="s">
        <v>158</v>
      </c>
      <c r="AU148" s="203" t="s">
        <v>87</v>
      </c>
      <c r="AY148" s="16" t="s">
        <v>155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162</v>
      </c>
      <c r="BM148" s="203" t="s">
        <v>568</v>
      </c>
    </row>
    <row r="149" spans="1:65" s="13" customFormat="1" ht="11.25">
      <c r="B149" s="205"/>
      <c r="C149" s="206"/>
      <c r="D149" s="207" t="s">
        <v>164</v>
      </c>
      <c r="E149" s="208" t="s">
        <v>1</v>
      </c>
      <c r="F149" s="209" t="s">
        <v>569</v>
      </c>
      <c r="G149" s="206"/>
      <c r="H149" s="210">
        <v>42.6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155</v>
      </c>
    </row>
    <row r="150" spans="1:65" s="12" customFormat="1" ht="22.9" customHeight="1">
      <c r="B150" s="175"/>
      <c r="C150" s="176"/>
      <c r="D150" s="177" t="s">
        <v>77</v>
      </c>
      <c r="E150" s="189" t="s">
        <v>170</v>
      </c>
      <c r="F150" s="189" t="s">
        <v>171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SUM(P151:P156)</f>
        <v>0</v>
      </c>
      <c r="Q150" s="183"/>
      <c r="R150" s="184">
        <f>SUM(R151:R156)</f>
        <v>3.9301000000000004</v>
      </c>
      <c r="S150" s="183"/>
      <c r="T150" s="185">
        <f>SUM(T151:T156)</f>
        <v>4.8314000000000004</v>
      </c>
      <c r="AR150" s="186" t="s">
        <v>85</v>
      </c>
      <c r="AT150" s="187" t="s">
        <v>77</v>
      </c>
      <c r="AU150" s="187" t="s">
        <v>85</v>
      </c>
      <c r="AY150" s="186" t="s">
        <v>155</v>
      </c>
      <c r="BK150" s="188">
        <f>SUM(BK151:BK156)</f>
        <v>0</v>
      </c>
    </row>
    <row r="151" spans="1:65" s="2" customFormat="1" ht="24.2" customHeight="1">
      <c r="A151" s="33"/>
      <c r="B151" s="34"/>
      <c r="C151" s="191" t="s">
        <v>192</v>
      </c>
      <c r="D151" s="191" t="s">
        <v>158</v>
      </c>
      <c r="E151" s="192" t="s">
        <v>172</v>
      </c>
      <c r="F151" s="193" t="s">
        <v>570</v>
      </c>
      <c r="G151" s="194" t="s">
        <v>174</v>
      </c>
      <c r="H151" s="195">
        <v>66.599999999999994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43</v>
      </c>
      <c r="O151" s="70"/>
      <c r="P151" s="201">
        <f>O151*H151</f>
        <v>0</v>
      </c>
      <c r="Q151" s="201">
        <v>2.7300000000000001E-2</v>
      </c>
      <c r="R151" s="201">
        <f>Q151*H151</f>
        <v>1.8181799999999999</v>
      </c>
      <c r="S151" s="201">
        <v>2.9000000000000001E-2</v>
      </c>
      <c r="T151" s="202">
        <f>S151*H151</f>
        <v>1.9314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162</v>
      </c>
      <c r="AT151" s="203" t="s">
        <v>158</v>
      </c>
      <c r="AU151" s="203" t="s">
        <v>87</v>
      </c>
      <c r="AY151" s="16" t="s">
        <v>155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162</v>
      </c>
      <c r="BM151" s="203" t="s">
        <v>175</v>
      </c>
    </row>
    <row r="152" spans="1:65" s="13" customFormat="1" ht="22.5">
      <c r="B152" s="205"/>
      <c r="C152" s="206"/>
      <c r="D152" s="207" t="s">
        <v>164</v>
      </c>
      <c r="E152" s="208" t="s">
        <v>1</v>
      </c>
      <c r="F152" s="209" t="s">
        <v>571</v>
      </c>
      <c r="G152" s="206"/>
      <c r="H152" s="210">
        <v>66.599999999999994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164</v>
      </c>
      <c r="AU152" s="216" t="s">
        <v>87</v>
      </c>
      <c r="AV152" s="13" t="s">
        <v>87</v>
      </c>
      <c r="AW152" s="13" t="s">
        <v>34</v>
      </c>
      <c r="AX152" s="13" t="s">
        <v>85</v>
      </c>
      <c r="AY152" s="216" t="s">
        <v>155</v>
      </c>
    </row>
    <row r="153" spans="1:65" s="2" customFormat="1" ht="24.2" customHeight="1">
      <c r="A153" s="33"/>
      <c r="B153" s="34"/>
      <c r="C153" s="191" t="s">
        <v>199</v>
      </c>
      <c r="D153" s="191" t="s">
        <v>158</v>
      </c>
      <c r="E153" s="192" t="s">
        <v>177</v>
      </c>
      <c r="F153" s="193" t="s">
        <v>572</v>
      </c>
      <c r="G153" s="194" t="s">
        <v>179</v>
      </c>
      <c r="H153" s="195">
        <v>100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43</v>
      </c>
      <c r="O153" s="70"/>
      <c r="P153" s="201">
        <f>O153*H153</f>
        <v>0</v>
      </c>
      <c r="Q153" s="201">
        <v>2.0650000000000002E-2</v>
      </c>
      <c r="R153" s="201">
        <f>Q153*H153</f>
        <v>2.0650000000000004</v>
      </c>
      <c r="S153" s="201">
        <v>2.9000000000000001E-2</v>
      </c>
      <c r="T153" s="202">
        <f>S153*H153</f>
        <v>2.9000000000000004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162</v>
      </c>
      <c r="AT153" s="203" t="s">
        <v>158</v>
      </c>
      <c r="AU153" s="203" t="s">
        <v>87</v>
      </c>
      <c r="AY153" s="16" t="s">
        <v>155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162</v>
      </c>
      <c r="BM153" s="203" t="s">
        <v>180</v>
      </c>
    </row>
    <row r="154" spans="1:65" s="2" customFormat="1" ht="24.2" customHeight="1">
      <c r="A154" s="33"/>
      <c r="B154" s="34"/>
      <c r="C154" s="191" t="s">
        <v>182</v>
      </c>
      <c r="D154" s="191" t="s">
        <v>158</v>
      </c>
      <c r="E154" s="192" t="s">
        <v>573</v>
      </c>
      <c r="F154" s="193" t="s">
        <v>574</v>
      </c>
      <c r="G154" s="194" t="s">
        <v>168</v>
      </c>
      <c r="H154" s="195">
        <v>46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43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162</v>
      </c>
      <c r="AT154" s="203" t="s">
        <v>158</v>
      </c>
      <c r="AU154" s="203" t="s">
        <v>87</v>
      </c>
      <c r="AY154" s="16" t="s">
        <v>155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162</v>
      </c>
      <c r="BM154" s="203" t="s">
        <v>575</v>
      </c>
    </row>
    <row r="155" spans="1:65" s="2" customFormat="1" ht="14.45" customHeight="1">
      <c r="A155" s="33"/>
      <c r="B155" s="34"/>
      <c r="C155" s="221" t="s">
        <v>207</v>
      </c>
      <c r="D155" s="221" t="s">
        <v>246</v>
      </c>
      <c r="E155" s="222" t="s">
        <v>576</v>
      </c>
      <c r="F155" s="223" t="s">
        <v>577</v>
      </c>
      <c r="G155" s="224" t="s">
        <v>168</v>
      </c>
      <c r="H155" s="225">
        <v>46</v>
      </c>
      <c r="I155" s="226"/>
      <c r="J155" s="227">
        <f>ROUND(I155*H155,2)</f>
        <v>0</v>
      </c>
      <c r="K155" s="228"/>
      <c r="L155" s="229"/>
      <c r="M155" s="230" t="s">
        <v>1</v>
      </c>
      <c r="N155" s="231" t="s">
        <v>43</v>
      </c>
      <c r="O155" s="70"/>
      <c r="P155" s="201">
        <f>O155*H155</f>
        <v>0</v>
      </c>
      <c r="Q155" s="201">
        <v>1.2E-4</v>
      </c>
      <c r="R155" s="201">
        <f>Q155*H155</f>
        <v>5.5199999999999997E-3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199</v>
      </c>
      <c r="AT155" s="203" t="s">
        <v>246</v>
      </c>
      <c r="AU155" s="203" t="s">
        <v>87</v>
      </c>
      <c r="AY155" s="16" t="s">
        <v>155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162</v>
      </c>
      <c r="BM155" s="203" t="s">
        <v>578</v>
      </c>
    </row>
    <row r="156" spans="1:65" s="2" customFormat="1" ht="14.45" customHeight="1">
      <c r="A156" s="33"/>
      <c r="B156" s="34"/>
      <c r="C156" s="221" t="s">
        <v>212</v>
      </c>
      <c r="D156" s="221" t="s">
        <v>246</v>
      </c>
      <c r="E156" s="222" t="s">
        <v>579</v>
      </c>
      <c r="F156" s="223" t="s">
        <v>580</v>
      </c>
      <c r="G156" s="224" t="s">
        <v>168</v>
      </c>
      <c r="H156" s="225">
        <v>46</v>
      </c>
      <c r="I156" s="226"/>
      <c r="J156" s="227">
        <f>ROUND(I156*H156,2)</f>
        <v>0</v>
      </c>
      <c r="K156" s="228"/>
      <c r="L156" s="229"/>
      <c r="M156" s="230" t="s">
        <v>1</v>
      </c>
      <c r="N156" s="231" t="s">
        <v>43</v>
      </c>
      <c r="O156" s="70"/>
      <c r="P156" s="201">
        <f>O156*H156</f>
        <v>0</v>
      </c>
      <c r="Q156" s="201">
        <v>8.9999999999999998E-4</v>
      </c>
      <c r="R156" s="201">
        <f>Q156*H156</f>
        <v>4.1399999999999999E-2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199</v>
      </c>
      <c r="AT156" s="203" t="s">
        <v>246</v>
      </c>
      <c r="AU156" s="203" t="s">
        <v>87</v>
      </c>
      <c r="AY156" s="16" t="s">
        <v>155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162</v>
      </c>
      <c r="BM156" s="203" t="s">
        <v>581</v>
      </c>
    </row>
    <row r="157" spans="1:65" s="12" customFormat="1" ht="22.9" customHeight="1">
      <c r="B157" s="175"/>
      <c r="C157" s="176"/>
      <c r="D157" s="177" t="s">
        <v>77</v>
      </c>
      <c r="E157" s="189" t="s">
        <v>182</v>
      </c>
      <c r="F157" s="189" t="s">
        <v>183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SUM(P158:P161)</f>
        <v>0</v>
      </c>
      <c r="Q157" s="183"/>
      <c r="R157" s="184">
        <f>SUM(R158:R161)</f>
        <v>9.2460000000000007E-3</v>
      </c>
      <c r="S157" s="183"/>
      <c r="T157" s="185">
        <f>SUM(T158:T161)</f>
        <v>10.240463999999999</v>
      </c>
      <c r="AR157" s="186" t="s">
        <v>85</v>
      </c>
      <c r="AT157" s="187" t="s">
        <v>77</v>
      </c>
      <c r="AU157" s="187" t="s">
        <v>85</v>
      </c>
      <c r="AY157" s="186" t="s">
        <v>155</v>
      </c>
      <c r="BK157" s="188">
        <f>SUM(BK158:BK161)</f>
        <v>0</v>
      </c>
    </row>
    <row r="158" spans="1:65" s="2" customFormat="1" ht="24.2" customHeight="1">
      <c r="A158" s="33"/>
      <c r="B158" s="34"/>
      <c r="C158" s="191" t="s">
        <v>216</v>
      </c>
      <c r="D158" s="191" t="s">
        <v>158</v>
      </c>
      <c r="E158" s="192" t="s">
        <v>185</v>
      </c>
      <c r="F158" s="193" t="s">
        <v>582</v>
      </c>
      <c r="G158" s="194" t="s">
        <v>187</v>
      </c>
      <c r="H158" s="195">
        <v>1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43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162</v>
      </c>
      <c r="BM158" s="203" t="s">
        <v>188</v>
      </c>
    </row>
    <row r="159" spans="1:65" s="2" customFormat="1" ht="24.2" customHeight="1">
      <c r="A159" s="33"/>
      <c r="B159" s="34"/>
      <c r="C159" s="191" t="s">
        <v>221</v>
      </c>
      <c r="D159" s="191" t="s">
        <v>158</v>
      </c>
      <c r="E159" s="192" t="s">
        <v>189</v>
      </c>
      <c r="F159" s="193" t="s">
        <v>190</v>
      </c>
      <c r="G159" s="194" t="s">
        <v>161</v>
      </c>
      <c r="H159" s="195">
        <v>6.1559999999999997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43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1.5940000000000001</v>
      </c>
      <c r="T159" s="202">
        <f>S159*H159</f>
        <v>9.8126639999999998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162</v>
      </c>
      <c r="AT159" s="203" t="s">
        <v>158</v>
      </c>
      <c r="AU159" s="203" t="s">
        <v>87</v>
      </c>
      <c r="AY159" s="16" t="s">
        <v>155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162</v>
      </c>
      <c r="BM159" s="203" t="s">
        <v>583</v>
      </c>
    </row>
    <row r="160" spans="1:65" s="2" customFormat="1" ht="24.2" customHeight="1">
      <c r="A160" s="33"/>
      <c r="B160" s="34"/>
      <c r="C160" s="191" t="s">
        <v>229</v>
      </c>
      <c r="D160" s="191" t="s">
        <v>158</v>
      </c>
      <c r="E160" s="192" t="s">
        <v>584</v>
      </c>
      <c r="F160" s="193" t="s">
        <v>585</v>
      </c>
      <c r="G160" s="194" t="s">
        <v>179</v>
      </c>
      <c r="H160" s="195">
        <v>13.8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43</v>
      </c>
      <c r="O160" s="70"/>
      <c r="P160" s="201">
        <f>O160*H160</f>
        <v>0</v>
      </c>
      <c r="Q160" s="201">
        <v>6.7000000000000002E-4</v>
      </c>
      <c r="R160" s="201">
        <f>Q160*H160</f>
        <v>9.2460000000000007E-3</v>
      </c>
      <c r="S160" s="201">
        <v>3.1E-2</v>
      </c>
      <c r="T160" s="202">
        <f>S160*H160</f>
        <v>0.42780000000000001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162</v>
      </c>
      <c r="AT160" s="203" t="s">
        <v>158</v>
      </c>
      <c r="AU160" s="203" t="s">
        <v>87</v>
      </c>
      <c r="AY160" s="16" t="s">
        <v>155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162</v>
      </c>
      <c r="BM160" s="203" t="s">
        <v>586</v>
      </c>
    </row>
    <row r="161" spans="1:65" s="13" customFormat="1" ht="11.25">
      <c r="B161" s="205"/>
      <c r="C161" s="206"/>
      <c r="D161" s="207" t="s">
        <v>164</v>
      </c>
      <c r="E161" s="208" t="s">
        <v>1</v>
      </c>
      <c r="F161" s="209" t="s">
        <v>587</v>
      </c>
      <c r="G161" s="206"/>
      <c r="H161" s="210">
        <v>13.8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164</v>
      </c>
      <c r="AU161" s="216" t="s">
        <v>87</v>
      </c>
      <c r="AV161" s="13" t="s">
        <v>87</v>
      </c>
      <c r="AW161" s="13" t="s">
        <v>34</v>
      </c>
      <c r="AX161" s="13" t="s">
        <v>85</v>
      </c>
      <c r="AY161" s="216" t="s">
        <v>155</v>
      </c>
    </row>
    <row r="162" spans="1:65" s="12" customFormat="1" ht="22.9" customHeight="1">
      <c r="B162" s="175"/>
      <c r="C162" s="176"/>
      <c r="D162" s="177" t="s">
        <v>77</v>
      </c>
      <c r="E162" s="189" t="s">
        <v>197</v>
      </c>
      <c r="F162" s="189" t="s">
        <v>198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SUM(P163:P174)</f>
        <v>0</v>
      </c>
      <c r="Q162" s="183"/>
      <c r="R162" s="184">
        <f>SUM(R163:R174)</f>
        <v>0</v>
      </c>
      <c r="S162" s="183"/>
      <c r="T162" s="185">
        <f>SUM(T163:T174)</f>
        <v>0</v>
      </c>
      <c r="AR162" s="186" t="s">
        <v>85</v>
      </c>
      <c r="AT162" s="187" t="s">
        <v>77</v>
      </c>
      <c r="AU162" s="187" t="s">
        <v>85</v>
      </c>
      <c r="AY162" s="186" t="s">
        <v>155</v>
      </c>
      <c r="BK162" s="188">
        <f>SUM(BK163:BK174)</f>
        <v>0</v>
      </c>
    </row>
    <row r="163" spans="1:65" s="2" customFormat="1" ht="24.2" customHeight="1">
      <c r="A163" s="33"/>
      <c r="B163" s="34"/>
      <c r="C163" s="191" t="s">
        <v>8</v>
      </c>
      <c r="D163" s="191" t="s">
        <v>158</v>
      </c>
      <c r="E163" s="192" t="s">
        <v>200</v>
      </c>
      <c r="F163" s="193" t="s">
        <v>201</v>
      </c>
      <c r="G163" s="194" t="s">
        <v>202</v>
      </c>
      <c r="H163" s="195">
        <v>38.380000000000003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43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162</v>
      </c>
      <c r="AT163" s="203" t="s">
        <v>158</v>
      </c>
      <c r="AU163" s="203" t="s">
        <v>87</v>
      </c>
      <c r="AY163" s="16" t="s">
        <v>155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162</v>
      </c>
      <c r="BM163" s="203" t="s">
        <v>203</v>
      </c>
    </row>
    <row r="164" spans="1:65" s="2" customFormat="1" ht="24.2" customHeight="1">
      <c r="A164" s="33"/>
      <c r="B164" s="34"/>
      <c r="C164" s="191" t="s">
        <v>239</v>
      </c>
      <c r="D164" s="191" t="s">
        <v>158</v>
      </c>
      <c r="E164" s="192" t="s">
        <v>204</v>
      </c>
      <c r="F164" s="193" t="s">
        <v>205</v>
      </c>
      <c r="G164" s="194" t="s">
        <v>202</v>
      </c>
      <c r="H164" s="195">
        <v>38.380000000000003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43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162</v>
      </c>
      <c r="AT164" s="203" t="s">
        <v>158</v>
      </c>
      <c r="AU164" s="203" t="s">
        <v>87</v>
      </c>
      <c r="AY164" s="16" t="s">
        <v>155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162</v>
      </c>
      <c r="BM164" s="203" t="s">
        <v>206</v>
      </c>
    </row>
    <row r="165" spans="1:65" s="2" customFormat="1" ht="24.2" customHeight="1">
      <c r="A165" s="33"/>
      <c r="B165" s="34"/>
      <c r="C165" s="191" t="s">
        <v>245</v>
      </c>
      <c r="D165" s="191" t="s">
        <v>158</v>
      </c>
      <c r="E165" s="192" t="s">
        <v>208</v>
      </c>
      <c r="F165" s="193" t="s">
        <v>209</v>
      </c>
      <c r="G165" s="194" t="s">
        <v>202</v>
      </c>
      <c r="H165" s="195">
        <v>729.22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43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162</v>
      </c>
      <c r="AT165" s="203" t="s">
        <v>158</v>
      </c>
      <c r="AU165" s="203" t="s">
        <v>87</v>
      </c>
      <c r="AY165" s="16" t="s">
        <v>155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162</v>
      </c>
      <c r="BM165" s="203" t="s">
        <v>210</v>
      </c>
    </row>
    <row r="166" spans="1:65" s="13" customFormat="1" ht="11.25">
      <c r="B166" s="205"/>
      <c r="C166" s="206"/>
      <c r="D166" s="207" t="s">
        <v>164</v>
      </c>
      <c r="E166" s="206"/>
      <c r="F166" s="209" t="s">
        <v>588</v>
      </c>
      <c r="G166" s="206"/>
      <c r="H166" s="210">
        <v>729.22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164</v>
      </c>
      <c r="AU166" s="216" t="s">
        <v>87</v>
      </c>
      <c r="AV166" s="13" t="s">
        <v>87</v>
      </c>
      <c r="AW166" s="13" t="s">
        <v>4</v>
      </c>
      <c r="AX166" s="13" t="s">
        <v>85</v>
      </c>
      <c r="AY166" s="216" t="s">
        <v>155</v>
      </c>
    </row>
    <row r="167" spans="1:65" s="2" customFormat="1" ht="24.2" customHeight="1">
      <c r="A167" s="33"/>
      <c r="B167" s="34"/>
      <c r="C167" s="191" t="s">
        <v>252</v>
      </c>
      <c r="D167" s="191" t="s">
        <v>158</v>
      </c>
      <c r="E167" s="192" t="s">
        <v>217</v>
      </c>
      <c r="F167" s="193" t="s">
        <v>218</v>
      </c>
      <c r="G167" s="194" t="s">
        <v>202</v>
      </c>
      <c r="H167" s="195">
        <v>4.9119999999999999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219</v>
      </c>
    </row>
    <row r="168" spans="1:65" s="13" customFormat="1" ht="11.25">
      <c r="B168" s="205"/>
      <c r="C168" s="206"/>
      <c r="D168" s="207" t="s">
        <v>164</v>
      </c>
      <c r="E168" s="208" t="s">
        <v>1</v>
      </c>
      <c r="F168" s="209" t="s">
        <v>589</v>
      </c>
      <c r="G168" s="206"/>
      <c r="H168" s="210">
        <v>4.9119999999999999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164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155</v>
      </c>
    </row>
    <row r="169" spans="1:65" s="2" customFormat="1" ht="49.15" customHeight="1">
      <c r="A169" s="33"/>
      <c r="B169" s="34"/>
      <c r="C169" s="191" t="s">
        <v>257</v>
      </c>
      <c r="D169" s="191" t="s">
        <v>158</v>
      </c>
      <c r="E169" s="192" t="s">
        <v>213</v>
      </c>
      <c r="F169" s="193" t="s">
        <v>214</v>
      </c>
      <c r="G169" s="194" t="s">
        <v>202</v>
      </c>
      <c r="H169" s="195">
        <v>10.24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43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162</v>
      </c>
      <c r="AT169" s="203" t="s">
        <v>158</v>
      </c>
      <c r="AU169" s="203" t="s">
        <v>87</v>
      </c>
      <c r="AY169" s="16" t="s">
        <v>155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162</v>
      </c>
      <c r="BM169" s="203" t="s">
        <v>590</v>
      </c>
    </row>
    <row r="170" spans="1:65" s="2" customFormat="1" ht="24.2" customHeight="1">
      <c r="A170" s="33"/>
      <c r="B170" s="34"/>
      <c r="C170" s="191" t="s">
        <v>262</v>
      </c>
      <c r="D170" s="191" t="s">
        <v>158</v>
      </c>
      <c r="E170" s="192" t="s">
        <v>591</v>
      </c>
      <c r="F170" s="193" t="s">
        <v>592</v>
      </c>
      <c r="G170" s="194" t="s">
        <v>202</v>
      </c>
      <c r="H170" s="195">
        <v>4.8099999999999996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43</v>
      </c>
      <c r="O170" s="70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162</v>
      </c>
      <c r="AT170" s="203" t="s">
        <v>158</v>
      </c>
      <c r="AU170" s="203" t="s">
        <v>87</v>
      </c>
      <c r="AY170" s="16" t="s">
        <v>155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162</v>
      </c>
      <c r="BM170" s="203" t="s">
        <v>593</v>
      </c>
    </row>
    <row r="171" spans="1:65" s="2" customFormat="1" ht="24.2" customHeight="1">
      <c r="A171" s="33"/>
      <c r="B171" s="34"/>
      <c r="C171" s="191" t="s">
        <v>7</v>
      </c>
      <c r="D171" s="191" t="s">
        <v>158</v>
      </c>
      <c r="E171" s="192" t="s">
        <v>594</v>
      </c>
      <c r="F171" s="193" t="s">
        <v>595</v>
      </c>
      <c r="G171" s="194" t="s">
        <v>202</v>
      </c>
      <c r="H171" s="195">
        <v>14.43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43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162</v>
      </c>
      <c r="AT171" s="203" t="s">
        <v>158</v>
      </c>
      <c r="AU171" s="203" t="s">
        <v>87</v>
      </c>
      <c r="AY171" s="16" t="s">
        <v>155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162</v>
      </c>
      <c r="BM171" s="203" t="s">
        <v>596</v>
      </c>
    </row>
    <row r="172" spans="1:65" s="2" customFormat="1" ht="49.15" customHeight="1">
      <c r="A172" s="33"/>
      <c r="B172" s="34"/>
      <c r="C172" s="191" t="s">
        <v>270</v>
      </c>
      <c r="D172" s="191" t="s">
        <v>158</v>
      </c>
      <c r="E172" s="192" t="s">
        <v>222</v>
      </c>
      <c r="F172" s="193" t="s">
        <v>223</v>
      </c>
      <c r="G172" s="194" t="s">
        <v>202</v>
      </c>
      <c r="H172" s="195">
        <v>3.988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43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162</v>
      </c>
      <c r="AT172" s="203" t="s">
        <v>158</v>
      </c>
      <c r="AU172" s="203" t="s">
        <v>87</v>
      </c>
      <c r="AY172" s="16" t="s">
        <v>155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162</v>
      </c>
      <c r="BM172" s="203" t="s">
        <v>224</v>
      </c>
    </row>
    <row r="173" spans="1:65" s="2" customFormat="1" ht="29.25">
      <c r="A173" s="33"/>
      <c r="B173" s="34"/>
      <c r="C173" s="35"/>
      <c r="D173" s="207" t="s">
        <v>225</v>
      </c>
      <c r="E173" s="35"/>
      <c r="F173" s="217" t="s">
        <v>226</v>
      </c>
      <c r="G173" s="35"/>
      <c r="H173" s="35"/>
      <c r="I173" s="218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225</v>
      </c>
      <c r="AU173" s="16" t="s">
        <v>87</v>
      </c>
    </row>
    <row r="174" spans="1:65" s="13" customFormat="1" ht="11.25">
      <c r="B174" s="205"/>
      <c r="C174" s="206"/>
      <c r="D174" s="207" t="s">
        <v>164</v>
      </c>
      <c r="E174" s="208" t="s">
        <v>1</v>
      </c>
      <c r="F174" s="209" t="s">
        <v>597</v>
      </c>
      <c r="G174" s="206"/>
      <c r="H174" s="210">
        <v>3.988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164</v>
      </c>
      <c r="AU174" s="216" t="s">
        <v>87</v>
      </c>
      <c r="AV174" s="13" t="s">
        <v>87</v>
      </c>
      <c r="AW174" s="13" t="s">
        <v>34</v>
      </c>
      <c r="AX174" s="13" t="s">
        <v>85</v>
      </c>
      <c r="AY174" s="216" t="s">
        <v>155</v>
      </c>
    </row>
    <row r="175" spans="1:65" s="12" customFormat="1" ht="22.9" customHeight="1">
      <c r="B175" s="175"/>
      <c r="C175" s="176"/>
      <c r="D175" s="177" t="s">
        <v>77</v>
      </c>
      <c r="E175" s="189" t="s">
        <v>227</v>
      </c>
      <c r="F175" s="189" t="s">
        <v>228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P176</f>
        <v>0</v>
      </c>
      <c r="Q175" s="183"/>
      <c r="R175" s="184">
        <f>R176</f>
        <v>0</v>
      </c>
      <c r="S175" s="183"/>
      <c r="T175" s="185">
        <f>T176</f>
        <v>0</v>
      </c>
      <c r="AR175" s="186" t="s">
        <v>85</v>
      </c>
      <c r="AT175" s="187" t="s">
        <v>77</v>
      </c>
      <c r="AU175" s="187" t="s">
        <v>85</v>
      </c>
      <c r="AY175" s="186" t="s">
        <v>155</v>
      </c>
      <c r="BK175" s="188">
        <f>BK176</f>
        <v>0</v>
      </c>
    </row>
    <row r="176" spans="1:65" s="2" customFormat="1" ht="14.45" customHeight="1">
      <c r="A176" s="33"/>
      <c r="B176" s="34"/>
      <c r="C176" s="191" t="s">
        <v>278</v>
      </c>
      <c r="D176" s="191" t="s">
        <v>158</v>
      </c>
      <c r="E176" s="192" t="s">
        <v>598</v>
      </c>
      <c r="F176" s="193" t="s">
        <v>599</v>
      </c>
      <c r="G176" s="194" t="s">
        <v>202</v>
      </c>
      <c r="H176" s="195">
        <v>64.256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43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162</v>
      </c>
      <c r="AT176" s="203" t="s">
        <v>158</v>
      </c>
      <c r="AU176" s="203" t="s">
        <v>87</v>
      </c>
      <c r="AY176" s="16" t="s">
        <v>155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162</v>
      </c>
      <c r="BM176" s="203" t="s">
        <v>600</v>
      </c>
    </row>
    <row r="177" spans="1:65" s="12" customFormat="1" ht="25.9" customHeight="1">
      <c r="B177" s="175"/>
      <c r="C177" s="176"/>
      <c r="D177" s="177" t="s">
        <v>77</v>
      </c>
      <c r="E177" s="178" t="s">
        <v>233</v>
      </c>
      <c r="F177" s="178" t="s">
        <v>234</v>
      </c>
      <c r="G177" s="176"/>
      <c r="H177" s="176"/>
      <c r="I177" s="179"/>
      <c r="J177" s="180">
        <f>BK177</f>
        <v>0</v>
      </c>
      <c r="K177" s="176"/>
      <c r="L177" s="181"/>
      <c r="M177" s="182"/>
      <c r="N177" s="183"/>
      <c r="O177" s="183"/>
      <c r="P177" s="184">
        <f>P178+P237+P248+P257+P271+P287+P291+P301</f>
        <v>0</v>
      </c>
      <c r="Q177" s="183"/>
      <c r="R177" s="184">
        <f>R178+R237+R248+R257+R271+R287+R291+R301</f>
        <v>60.18595947</v>
      </c>
      <c r="S177" s="183"/>
      <c r="T177" s="185">
        <f>T178+T237+T248+T257+T271+T287+T291+T301</f>
        <v>23.308492000000001</v>
      </c>
      <c r="AR177" s="186" t="s">
        <v>87</v>
      </c>
      <c r="AT177" s="187" t="s">
        <v>77</v>
      </c>
      <c r="AU177" s="187" t="s">
        <v>78</v>
      </c>
      <c r="AY177" s="186" t="s">
        <v>155</v>
      </c>
      <c r="BK177" s="188">
        <f>BK178+BK237+BK248+BK257+BK271+BK287+BK291+BK301</f>
        <v>0</v>
      </c>
    </row>
    <row r="178" spans="1:65" s="12" customFormat="1" ht="22.9" customHeight="1">
      <c r="B178" s="175"/>
      <c r="C178" s="176"/>
      <c r="D178" s="177" t="s">
        <v>77</v>
      </c>
      <c r="E178" s="189" t="s">
        <v>235</v>
      </c>
      <c r="F178" s="189" t="s">
        <v>236</v>
      </c>
      <c r="G178" s="176"/>
      <c r="H178" s="176"/>
      <c r="I178" s="179"/>
      <c r="J178" s="190">
        <f>BK178</f>
        <v>0</v>
      </c>
      <c r="K178" s="176"/>
      <c r="L178" s="181"/>
      <c r="M178" s="182"/>
      <c r="N178" s="183"/>
      <c r="O178" s="183"/>
      <c r="P178" s="184">
        <f>SUM(P179:P236)</f>
        <v>0</v>
      </c>
      <c r="Q178" s="183"/>
      <c r="R178" s="184">
        <f>SUM(R179:R236)</f>
        <v>5.4802784400000002</v>
      </c>
      <c r="S178" s="183"/>
      <c r="T178" s="185">
        <f>SUM(T179:T236)</f>
        <v>4.8099999999999996</v>
      </c>
      <c r="AR178" s="186" t="s">
        <v>87</v>
      </c>
      <c r="AT178" s="187" t="s">
        <v>77</v>
      </c>
      <c r="AU178" s="187" t="s">
        <v>85</v>
      </c>
      <c r="AY178" s="186" t="s">
        <v>155</v>
      </c>
      <c r="BK178" s="188">
        <f>SUM(BK179:BK236)</f>
        <v>0</v>
      </c>
    </row>
    <row r="179" spans="1:65" s="2" customFormat="1" ht="24.2" customHeight="1">
      <c r="A179" s="33"/>
      <c r="B179" s="34"/>
      <c r="C179" s="191" t="s">
        <v>283</v>
      </c>
      <c r="D179" s="191" t="s">
        <v>158</v>
      </c>
      <c r="E179" s="192" t="s">
        <v>601</v>
      </c>
      <c r="F179" s="193" t="s">
        <v>602</v>
      </c>
      <c r="G179" s="194" t="s">
        <v>174</v>
      </c>
      <c r="H179" s="195">
        <v>481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43</v>
      </c>
      <c r="O179" s="70"/>
      <c r="P179" s="201">
        <f>O179*H179</f>
        <v>0</v>
      </c>
      <c r="Q179" s="201">
        <v>0</v>
      </c>
      <c r="R179" s="201">
        <f>Q179*H179</f>
        <v>0</v>
      </c>
      <c r="S179" s="201">
        <v>6.0000000000000001E-3</v>
      </c>
      <c r="T179" s="202">
        <f>S179*H179</f>
        <v>2.8860000000000001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239</v>
      </c>
      <c r="AT179" s="203" t="s">
        <v>158</v>
      </c>
      <c r="AU179" s="203" t="s">
        <v>87</v>
      </c>
      <c r="AY179" s="16" t="s">
        <v>155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239</v>
      </c>
      <c r="BM179" s="203" t="s">
        <v>603</v>
      </c>
    </row>
    <row r="180" spans="1:65" s="13" customFormat="1" ht="11.25">
      <c r="B180" s="205"/>
      <c r="C180" s="206"/>
      <c r="D180" s="207" t="s">
        <v>164</v>
      </c>
      <c r="E180" s="208" t="s">
        <v>1</v>
      </c>
      <c r="F180" s="209" t="s">
        <v>604</v>
      </c>
      <c r="G180" s="206"/>
      <c r="H180" s="210">
        <v>481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164</v>
      </c>
      <c r="AU180" s="216" t="s">
        <v>87</v>
      </c>
      <c r="AV180" s="13" t="s">
        <v>87</v>
      </c>
      <c r="AW180" s="13" t="s">
        <v>34</v>
      </c>
      <c r="AX180" s="13" t="s">
        <v>85</v>
      </c>
      <c r="AY180" s="216" t="s">
        <v>155</v>
      </c>
    </row>
    <row r="181" spans="1:65" s="2" customFormat="1" ht="24.2" customHeight="1">
      <c r="A181" s="33"/>
      <c r="B181" s="34"/>
      <c r="C181" s="191" t="s">
        <v>291</v>
      </c>
      <c r="D181" s="191" t="s">
        <v>158</v>
      </c>
      <c r="E181" s="192" t="s">
        <v>605</v>
      </c>
      <c r="F181" s="193" t="s">
        <v>606</v>
      </c>
      <c r="G181" s="194" t="s">
        <v>174</v>
      </c>
      <c r="H181" s="195">
        <v>481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43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2E-3</v>
      </c>
      <c r="T181" s="202">
        <f>S181*H181</f>
        <v>0.96199999999999997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239</v>
      </c>
      <c r="AT181" s="203" t="s">
        <v>158</v>
      </c>
      <c r="AU181" s="203" t="s">
        <v>87</v>
      </c>
      <c r="AY181" s="16" t="s">
        <v>155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239</v>
      </c>
      <c r="BM181" s="203" t="s">
        <v>607</v>
      </c>
    </row>
    <row r="182" spans="1:65" s="2" customFormat="1" ht="24.2" customHeight="1">
      <c r="A182" s="33"/>
      <c r="B182" s="34"/>
      <c r="C182" s="191" t="s">
        <v>297</v>
      </c>
      <c r="D182" s="191" t="s">
        <v>158</v>
      </c>
      <c r="E182" s="192" t="s">
        <v>237</v>
      </c>
      <c r="F182" s="193" t="s">
        <v>238</v>
      </c>
      <c r="G182" s="194" t="s">
        <v>174</v>
      </c>
      <c r="H182" s="195">
        <v>481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43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2E-3</v>
      </c>
      <c r="T182" s="202">
        <f>S182*H182</f>
        <v>0.96199999999999997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239</v>
      </c>
      <c r="AT182" s="203" t="s">
        <v>158</v>
      </c>
      <c r="AU182" s="203" t="s">
        <v>87</v>
      </c>
      <c r="AY182" s="16" t="s">
        <v>155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239</v>
      </c>
      <c r="BM182" s="203" t="s">
        <v>240</v>
      </c>
    </row>
    <row r="183" spans="1:65" s="2" customFormat="1" ht="24.2" customHeight="1">
      <c r="A183" s="33"/>
      <c r="B183" s="34"/>
      <c r="C183" s="191" t="s">
        <v>301</v>
      </c>
      <c r="D183" s="191" t="s">
        <v>158</v>
      </c>
      <c r="E183" s="192" t="s">
        <v>608</v>
      </c>
      <c r="F183" s="193" t="s">
        <v>609</v>
      </c>
      <c r="G183" s="194" t="s">
        <v>174</v>
      </c>
      <c r="H183" s="195">
        <v>481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43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239</v>
      </c>
      <c r="AT183" s="203" t="s">
        <v>158</v>
      </c>
      <c r="AU183" s="203" t="s">
        <v>87</v>
      </c>
      <c r="AY183" s="16" t="s">
        <v>155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239</v>
      </c>
      <c r="BM183" s="203" t="s">
        <v>610</v>
      </c>
    </row>
    <row r="184" spans="1:65" s="2" customFormat="1" ht="14.45" customHeight="1">
      <c r="A184" s="33"/>
      <c r="B184" s="34"/>
      <c r="C184" s="221" t="s">
        <v>305</v>
      </c>
      <c r="D184" s="221" t="s">
        <v>246</v>
      </c>
      <c r="E184" s="222" t="s">
        <v>611</v>
      </c>
      <c r="F184" s="223" t="s">
        <v>612</v>
      </c>
      <c r="G184" s="224" t="s">
        <v>202</v>
      </c>
      <c r="H184" s="225">
        <v>0.14399999999999999</v>
      </c>
      <c r="I184" s="226"/>
      <c r="J184" s="227">
        <f>ROUND(I184*H184,2)</f>
        <v>0</v>
      </c>
      <c r="K184" s="228"/>
      <c r="L184" s="229"/>
      <c r="M184" s="230" t="s">
        <v>1</v>
      </c>
      <c r="N184" s="231" t="s">
        <v>43</v>
      </c>
      <c r="O184" s="70"/>
      <c r="P184" s="201">
        <f>O184*H184</f>
        <v>0</v>
      </c>
      <c r="Q184" s="201">
        <v>1</v>
      </c>
      <c r="R184" s="201">
        <f>Q184*H184</f>
        <v>0.14399999999999999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249</v>
      </c>
      <c r="AT184" s="203" t="s">
        <v>246</v>
      </c>
      <c r="AU184" s="203" t="s">
        <v>87</v>
      </c>
      <c r="AY184" s="16" t="s">
        <v>155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239</v>
      </c>
      <c r="BM184" s="203" t="s">
        <v>613</v>
      </c>
    </row>
    <row r="185" spans="1:65" s="13" customFormat="1" ht="11.25">
      <c r="B185" s="205"/>
      <c r="C185" s="206"/>
      <c r="D185" s="207" t="s">
        <v>164</v>
      </c>
      <c r="E185" s="206"/>
      <c r="F185" s="209" t="s">
        <v>614</v>
      </c>
      <c r="G185" s="206"/>
      <c r="H185" s="210">
        <v>0.14399999999999999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164</v>
      </c>
      <c r="AU185" s="216" t="s">
        <v>87</v>
      </c>
      <c r="AV185" s="13" t="s">
        <v>87</v>
      </c>
      <c r="AW185" s="13" t="s">
        <v>4</v>
      </c>
      <c r="AX185" s="13" t="s">
        <v>85</v>
      </c>
      <c r="AY185" s="216" t="s">
        <v>155</v>
      </c>
    </row>
    <row r="186" spans="1:65" s="2" customFormat="1" ht="24.2" customHeight="1">
      <c r="A186" s="33"/>
      <c r="B186" s="34"/>
      <c r="C186" s="191" t="s">
        <v>308</v>
      </c>
      <c r="D186" s="191" t="s">
        <v>158</v>
      </c>
      <c r="E186" s="192" t="s">
        <v>615</v>
      </c>
      <c r="F186" s="193" t="s">
        <v>616</v>
      </c>
      <c r="G186" s="194" t="s">
        <v>174</v>
      </c>
      <c r="H186" s="195">
        <v>481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43</v>
      </c>
      <c r="O186" s="70"/>
      <c r="P186" s="201">
        <f>O186*H186</f>
        <v>0</v>
      </c>
      <c r="Q186" s="201">
        <v>8.8000000000000003E-4</v>
      </c>
      <c r="R186" s="201">
        <f>Q186*H186</f>
        <v>0.42327999999999999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239</v>
      </c>
      <c r="AT186" s="203" t="s">
        <v>158</v>
      </c>
      <c r="AU186" s="203" t="s">
        <v>87</v>
      </c>
      <c r="AY186" s="16" t="s">
        <v>155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239</v>
      </c>
      <c r="BM186" s="203" t="s">
        <v>617</v>
      </c>
    </row>
    <row r="187" spans="1:65" s="2" customFormat="1" ht="37.9" customHeight="1">
      <c r="A187" s="33"/>
      <c r="B187" s="34"/>
      <c r="C187" s="221" t="s">
        <v>314</v>
      </c>
      <c r="D187" s="221" t="s">
        <v>246</v>
      </c>
      <c r="E187" s="222" t="s">
        <v>618</v>
      </c>
      <c r="F187" s="223" t="s">
        <v>619</v>
      </c>
      <c r="G187" s="224" t="s">
        <v>174</v>
      </c>
      <c r="H187" s="225">
        <v>553.15</v>
      </c>
      <c r="I187" s="226"/>
      <c r="J187" s="227">
        <f>ROUND(I187*H187,2)</f>
        <v>0</v>
      </c>
      <c r="K187" s="228"/>
      <c r="L187" s="229"/>
      <c r="M187" s="230" t="s">
        <v>1</v>
      </c>
      <c r="N187" s="231" t="s">
        <v>43</v>
      </c>
      <c r="O187" s="70"/>
      <c r="P187" s="201">
        <f>O187*H187</f>
        <v>0</v>
      </c>
      <c r="Q187" s="201">
        <v>4.7999999999999996E-3</v>
      </c>
      <c r="R187" s="201">
        <f>Q187*H187</f>
        <v>2.6551199999999997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249</v>
      </c>
      <c r="AT187" s="203" t="s">
        <v>246</v>
      </c>
      <c r="AU187" s="203" t="s">
        <v>87</v>
      </c>
      <c r="AY187" s="16" t="s">
        <v>155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239</v>
      </c>
      <c r="BM187" s="203" t="s">
        <v>620</v>
      </c>
    </row>
    <row r="188" spans="1:65" s="13" customFormat="1" ht="11.25">
      <c r="B188" s="205"/>
      <c r="C188" s="206"/>
      <c r="D188" s="207" t="s">
        <v>164</v>
      </c>
      <c r="E188" s="206"/>
      <c r="F188" s="209" t="s">
        <v>621</v>
      </c>
      <c r="G188" s="206"/>
      <c r="H188" s="210">
        <v>553.15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164</v>
      </c>
      <c r="AU188" s="216" t="s">
        <v>87</v>
      </c>
      <c r="AV188" s="13" t="s">
        <v>87</v>
      </c>
      <c r="AW188" s="13" t="s">
        <v>4</v>
      </c>
      <c r="AX188" s="13" t="s">
        <v>85</v>
      </c>
      <c r="AY188" s="216" t="s">
        <v>155</v>
      </c>
    </row>
    <row r="189" spans="1:65" s="2" customFormat="1" ht="24.2" customHeight="1">
      <c r="A189" s="33"/>
      <c r="B189" s="34"/>
      <c r="C189" s="191" t="s">
        <v>318</v>
      </c>
      <c r="D189" s="191" t="s">
        <v>158</v>
      </c>
      <c r="E189" s="192" t="s">
        <v>242</v>
      </c>
      <c r="F189" s="193" t="s">
        <v>243</v>
      </c>
      <c r="G189" s="194" t="s">
        <v>168</v>
      </c>
      <c r="H189" s="195">
        <v>2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43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239</v>
      </c>
      <c r="AT189" s="203" t="s">
        <v>158</v>
      </c>
      <c r="AU189" s="203" t="s">
        <v>87</v>
      </c>
      <c r="AY189" s="16" t="s">
        <v>155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239</v>
      </c>
      <c r="BM189" s="203" t="s">
        <v>244</v>
      </c>
    </row>
    <row r="190" spans="1:65" s="2" customFormat="1" ht="14.45" customHeight="1">
      <c r="A190" s="33"/>
      <c r="B190" s="34"/>
      <c r="C190" s="221" t="s">
        <v>249</v>
      </c>
      <c r="D190" s="221" t="s">
        <v>246</v>
      </c>
      <c r="E190" s="222" t="s">
        <v>247</v>
      </c>
      <c r="F190" s="223" t="s">
        <v>248</v>
      </c>
      <c r="G190" s="224" t="s">
        <v>202</v>
      </c>
      <c r="H190" s="225">
        <v>4.0000000000000001E-3</v>
      </c>
      <c r="I190" s="226"/>
      <c r="J190" s="227">
        <f>ROUND(I190*H190,2)</f>
        <v>0</v>
      </c>
      <c r="K190" s="228"/>
      <c r="L190" s="229"/>
      <c r="M190" s="230" t="s">
        <v>1</v>
      </c>
      <c r="N190" s="231" t="s">
        <v>43</v>
      </c>
      <c r="O190" s="70"/>
      <c r="P190" s="201">
        <f>O190*H190</f>
        <v>0</v>
      </c>
      <c r="Q190" s="201">
        <v>1</v>
      </c>
      <c r="R190" s="201">
        <f>Q190*H190</f>
        <v>4.0000000000000001E-3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249</v>
      </c>
      <c r="AT190" s="203" t="s">
        <v>246</v>
      </c>
      <c r="AU190" s="203" t="s">
        <v>87</v>
      </c>
      <c r="AY190" s="16" t="s">
        <v>155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239</v>
      </c>
      <c r="BM190" s="203" t="s">
        <v>250</v>
      </c>
    </row>
    <row r="191" spans="1:65" s="13" customFormat="1" ht="11.25">
      <c r="B191" s="205"/>
      <c r="C191" s="206"/>
      <c r="D191" s="207" t="s">
        <v>164</v>
      </c>
      <c r="E191" s="206"/>
      <c r="F191" s="209" t="s">
        <v>251</v>
      </c>
      <c r="G191" s="206"/>
      <c r="H191" s="210">
        <v>4.0000000000000001E-3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164</v>
      </c>
      <c r="AU191" s="216" t="s">
        <v>87</v>
      </c>
      <c r="AV191" s="13" t="s">
        <v>87</v>
      </c>
      <c r="AW191" s="13" t="s">
        <v>4</v>
      </c>
      <c r="AX191" s="13" t="s">
        <v>85</v>
      </c>
      <c r="AY191" s="216" t="s">
        <v>155</v>
      </c>
    </row>
    <row r="192" spans="1:65" s="2" customFormat="1" ht="24.2" customHeight="1">
      <c r="A192" s="33"/>
      <c r="B192" s="34"/>
      <c r="C192" s="191" t="s">
        <v>325</v>
      </c>
      <c r="D192" s="191" t="s">
        <v>158</v>
      </c>
      <c r="E192" s="192" t="s">
        <v>253</v>
      </c>
      <c r="F192" s="193" t="s">
        <v>254</v>
      </c>
      <c r="G192" s="194" t="s">
        <v>174</v>
      </c>
      <c r="H192" s="195">
        <v>533.74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43</v>
      </c>
      <c r="O192" s="70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239</v>
      </c>
      <c r="AT192" s="203" t="s">
        <v>158</v>
      </c>
      <c r="AU192" s="203" t="s">
        <v>87</v>
      </c>
      <c r="AY192" s="16" t="s">
        <v>155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239</v>
      </c>
      <c r="BM192" s="203" t="s">
        <v>255</v>
      </c>
    </row>
    <row r="193" spans="1:65" s="13" customFormat="1" ht="11.25">
      <c r="B193" s="205"/>
      <c r="C193" s="206"/>
      <c r="D193" s="207" t="s">
        <v>164</v>
      </c>
      <c r="E193" s="208" t="s">
        <v>1</v>
      </c>
      <c r="F193" s="209" t="s">
        <v>622</v>
      </c>
      <c r="G193" s="206"/>
      <c r="H193" s="210">
        <v>533.74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164</v>
      </c>
      <c r="AU193" s="216" t="s">
        <v>87</v>
      </c>
      <c r="AV193" s="13" t="s">
        <v>87</v>
      </c>
      <c r="AW193" s="13" t="s">
        <v>34</v>
      </c>
      <c r="AX193" s="13" t="s">
        <v>85</v>
      </c>
      <c r="AY193" s="216" t="s">
        <v>155</v>
      </c>
    </row>
    <row r="194" spans="1:65" s="2" customFormat="1" ht="24.2" customHeight="1">
      <c r="A194" s="33"/>
      <c r="B194" s="34"/>
      <c r="C194" s="221" t="s">
        <v>329</v>
      </c>
      <c r="D194" s="221" t="s">
        <v>246</v>
      </c>
      <c r="E194" s="222" t="s">
        <v>258</v>
      </c>
      <c r="F194" s="223" t="s">
        <v>259</v>
      </c>
      <c r="G194" s="224" t="s">
        <v>174</v>
      </c>
      <c r="H194" s="225">
        <v>640.48800000000006</v>
      </c>
      <c r="I194" s="226"/>
      <c r="J194" s="227">
        <f>ROUND(I194*H194,2)</f>
        <v>0</v>
      </c>
      <c r="K194" s="228"/>
      <c r="L194" s="229"/>
      <c r="M194" s="230" t="s">
        <v>1</v>
      </c>
      <c r="N194" s="231" t="s">
        <v>43</v>
      </c>
      <c r="O194" s="70"/>
      <c r="P194" s="201">
        <f>O194*H194</f>
        <v>0</v>
      </c>
      <c r="Q194" s="201">
        <v>2.9999999999999997E-4</v>
      </c>
      <c r="R194" s="201">
        <f>Q194*H194</f>
        <v>0.19214639999999999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249</v>
      </c>
      <c r="AT194" s="203" t="s">
        <v>246</v>
      </c>
      <c r="AU194" s="203" t="s">
        <v>87</v>
      </c>
      <c r="AY194" s="16" t="s">
        <v>155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239</v>
      </c>
      <c r="BM194" s="203" t="s">
        <v>260</v>
      </c>
    </row>
    <row r="195" spans="1:65" s="13" customFormat="1" ht="11.25">
      <c r="B195" s="205"/>
      <c r="C195" s="206"/>
      <c r="D195" s="207" t="s">
        <v>164</v>
      </c>
      <c r="E195" s="206"/>
      <c r="F195" s="209" t="s">
        <v>623</v>
      </c>
      <c r="G195" s="206"/>
      <c r="H195" s="210">
        <v>640.48800000000006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164</v>
      </c>
      <c r="AU195" s="216" t="s">
        <v>87</v>
      </c>
      <c r="AV195" s="13" t="s">
        <v>87</v>
      </c>
      <c r="AW195" s="13" t="s">
        <v>4</v>
      </c>
      <c r="AX195" s="13" t="s">
        <v>85</v>
      </c>
      <c r="AY195" s="216" t="s">
        <v>155</v>
      </c>
    </row>
    <row r="196" spans="1:65" s="2" customFormat="1" ht="24.2" customHeight="1">
      <c r="A196" s="33"/>
      <c r="B196" s="34"/>
      <c r="C196" s="191" t="s">
        <v>334</v>
      </c>
      <c r="D196" s="191" t="s">
        <v>158</v>
      </c>
      <c r="E196" s="192" t="s">
        <v>263</v>
      </c>
      <c r="F196" s="193" t="s">
        <v>264</v>
      </c>
      <c r="G196" s="194" t="s">
        <v>174</v>
      </c>
      <c r="H196" s="195">
        <v>481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43</v>
      </c>
      <c r="O196" s="70"/>
      <c r="P196" s="201">
        <f>O196*H196</f>
        <v>0</v>
      </c>
      <c r="Q196" s="201">
        <v>1.94E-4</v>
      </c>
      <c r="R196" s="201">
        <f>Q196*H196</f>
        <v>9.3313999999999994E-2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239</v>
      </c>
      <c r="AT196" s="203" t="s">
        <v>158</v>
      </c>
      <c r="AU196" s="203" t="s">
        <v>87</v>
      </c>
      <c r="AY196" s="16" t="s">
        <v>155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239</v>
      </c>
      <c r="BM196" s="203" t="s">
        <v>265</v>
      </c>
    </row>
    <row r="197" spans="1:65" s="2" customFormat="1" ht="24.2" customHeight="1">
      <c r="A197" s="33"/>
      <c r="B197" s="34"/>
      <c r="C197" s="221" t="s">
        <v>340</v>
      </c>
      <c r="D197" s="221" t="s">
        <v>246</v>
      </c>
      <c r="E197" s="222" t="s">
        <v>266</v>
      </c>
      <c r="F197" s="223" t="s">
        <v>267</v>
      </c>
      <c r="G197" s="224" t="s">
        <v>174</v>
      </c>
      <c r="H197" s="225">
        <v>553.15</v>
      </c>
      <c r="I197" s="226"/>
      <c r="J197" s="227">
        <f>ROUND(I197*H197,2)</f>
        <v>0</v>
      </c>
      <c r="K197" s="228"/>
      <c r="L197" s="229"/>
      <c r="M197" s="230" t="s">
        <v>1</v>
      </c>
      <c r="N197" s="231" t="s">
        <v>43</v>
      </c>
      <c r="O197" s="70"/>
      <c r="P197" s="201">
        <f>O197*H197</f>
        <v>0</v>
      </c>
      <c r="Q197" s="201">
        <v>2.5000000000000001E-3</v>
      </c>
      <c r="R197" s="201">
        <f>Q197*H197</f>
        <v>1.3828750000000001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249</v>
      </c>
      <c r="AT197" s="203" t="s">
        <v>246</v>
      </c>
      <c r="AU197" s="203" t="s">
        <v>87</v>
      </c>
      <c r="AY197" s="16" t="s">
        <v>155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239</v>
      </c>
      <c r="BM197" s="203" t="s">
        <v>268</v>
      </c>
    </row>
    <row r="198" spans="1:65" s="13" customFormat="1" ht="11.25">
      <c r="B198" s="205"/>
      <c r="C198" s="206"/>
      <c r="D198" s="207" t="s">
        <v>164</v>
      </c>
      <c r="E198" s="206"/>
      <c r="F198" s="209" t="s">
        <v>621</v>
      </c>
      <c r="G198" s="206"/>
      <c r="H198" s="210">
        <v>553.15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164</v>
      </c>
      <c r="AU198" s="216" t="s">
        <v>87</v>
      </c>
      <c r="AV198" s="13" t="s">
        <v>87</v>
      </c>
      <c r="AW198" s="13" t="s">
        <v>4</v>
      </c>
      <c r="AX198" s="13" t="s">
        <v>85</v>
      </c>
      <c r="AY198" s="216" t="s">
        <v>155</v>
      </c>
    </row>
    <row r="199" spans="1:65" s="2" customFormat="1" ht="24.2" customHeight="1">
      <c r="A199" s="33"/>
      <c r="B199" s="34"/>
      <c r="C199" s="191" t="s">
        <v>345</v>
      </c>
      <c r="D199" s="191" t="s">
        <v>158</v>
      </c>
      <c r="E199" s="192" t="s">
        <v>271</v>
      </c>
      <c r="F199" s="193" t="s">
        <v>272</v>
      </c>
      <c r="G199" s="194" t="s">
        <v>174</v>
      </c>
      <c r="H199" s="195">
        <v>52.74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43</v>
      </c>
      <c r="O199" s="70"/>
      <c r="P199" s="201">
        <f>O199*H199</f>
        <v>0</v>
      </c>
      <c r="Q199" s="201">
        <v>7.6999999999999996E-4</v>
      </c>
      <c r="R199" s="201">
        <f>Q199*H199</f>
        <v>4.0609800000000001E-2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239</v>
      </c>
      <c r="AT199" s="203" t="s">
        <v>158</v>
      </c>
      <c r="AU199" s="203" t="s">
        <v>87</v>
      </c>
      <c r="AY199" s="16" t="s">
        <v>155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239</v>
      </c>
      <c r="BM199" s="203" t="s">
        <v>273</v>
      </c>
    </row>
    <row r="200" spans="1:65" s="13" customFormat="1" ht="11.25">
      <c r="B200" s="205"/>
      <c r="C200" s="206"/>
      <c r="D200" s="207" t="s">
        <v>164</v>
      </c>
      <c r="E200" s="208" t="s">
        <v>1</v>
      </c>
      <c r="F200" s="209" t="s">
        <v>624</v>
      </c>
      <c r="G200" s="206"/>
      <c r="H200" s="210">
        <v>31.5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164</v>
      </c>
      <c r="AU200" s="216" t="s">
        <v>87</v>
      </c>
      <c r="AV200" s="13" t="s">
        <v>87</v>
      </c>
      <c r="AW200" s="13" t="s">
        <v>34</v>
      </c>
      <c r="AX200" s="13" t="s">
        <v>78</v>
      </c>
      <c r="AY200" s="216" t="s">
        <v>155</v>
      </c>
    </row>
    <row r="201" spans="1:65" s="13" customFormat="1" ht="11.25">
      <c r="B201" s="205"/>
      <c r="C201" s="206"/>
      <c r="D201" s="207" t="s">
        <v>164</v>
      </c>
      <c r="E201" s="208" t="s">
        <v>1</v>
      </c>
      <c r="F201" s="209" t="s">
        <v>625</v>
      </c>
      <c r="G201" s="206"/>
      <c r="H201" s="210">
        <v>18.899999999999999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164</v>
      </c>
      <c r="AU201" s="216" t="s">
        <v>87</v>
      </c>
      <c r="AV201" s="13" t="s">
        <v>87</v>
      </c>
      <c r="AW201" s="13" t="s">
        <v>34</v>
      </c>
      <c r="AX201" s="13" t="s">
        <v>78</v>
      </c>
      <c r="AY201" s="216" t="s">
        <v>155</v>
      </c>
    </row>
    <row r="202" spans="1:65" s="13" customFormat="1" ht="11.25">
      <c r="B202" s="205"/>
      <c r="C202" s="206"/>
      <c r="D202" s="207" t="s">
        <v>164</v>
      </c>
      <c r="E202" s="208" t="s">
        <v>1</v>
      </c>
      <c r="F202" s="209" t="s">
        <v>626</v>
      </c>
      <c r="G202" s="206"/>
      <c r="H202" s="210">
        <v>2.34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164</v>
      </c>
      <c r="AU202" s="216" t="s">
        <v>87</v>
      </c>
      <c r="AV202" s="13" t="s">
        <v>87</v>
      </c>
      <c r="AW202" s="13" t="s">
        <v>34</v>
      </c>
      <c r="AX202" s="13" t="s">
        <v>78</v>
      </c>
      <c r="AY202" s="216" t="s">
        <v>155</v>
      </c>
    </row>
    <row r="203" spans="1:65" s="14" customFormat="1" ht="11.25">
      <c r="B203" s="232"/>
      <c r="C203" s="233"/>
      <c r="D203" s="207" t="s">
        <v>164</v>
      </c>
      <c r="E203" s="234" t="s">
        <v>1</v>
      </c>
      <c r="F203" s="235" t="s">
        <v>277</v>
      </c>
      <c r="G203" s="233"/>
      <c r="H203" s="236">
        <v>52.739999999999995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164</v>
      </c>
      <c r="AU203" s="242" t="s">
        <v>87</v>
      </c>
      <c r="AV203" s="14" t="s">
        <v>162</v>
      </c>
      <c r="AW203" s="14" t="s">
        <v>34</v>
      </c>
      <c r="AX203" s="14" t="s">
        <v>85</v>
      </c>
      <c r="AY203" s="242" t="s">
        <v>155</v>
      </c>
    </row>
    <row r="204" spans="1:65" s="2" customFormat="1" ht="24.2" customHeight="1">
      <c r="A204" s="33"/>
      <c r="B204" s="34"/>
      <c r="C204" s="221" t="s">
        <v>349</v>
      </c>
      <c r="D204" s="221" t="s">
        <v>246</v>
      </c>
      <c r="E204" s="222" t="s">
        <v>279</v>
      </c>
      <c r="F204" s="223" t="s">
        <v>280</v>
      </c>
      <c r="G204" s="224" t="s">
        <v>174</v>
      </c>
      <c r="H204" s="225">
        <v>72.725999999999999</v>
      </c>
      <c r="I204" s="226"/>
      <c r="J204" s="227">
        <f>ROUND(I204*H204,2)</f>
        <v>0</v>
      </c>
      <c r="K204" s="228"/>
      <c r="L204" s="229"/>
      <c r="M204" s="230" t="s">
        <v>1</v>
      </c>
      <c r="N204" s="231" t="s">
        <v>43</v>
      </c>
      <c r="O204" s="70"/>
      <c r="P204" s="201">
        <f>O204*H204</f>
        <v>0</v>
      </c>
      <c r="Q204" s="201">
        <v>2.3999999999999998E-3</v>
      </c>
      <c r="R204" s="201">
        <f>Q204*H204</f>
        <v>0.17454239999999999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249</v>
      </c>
      <c r="AT204" s="203" t="s">
        <v>246</v>
      </c>
      <c r="AU204" s="203" t="s">
        <v>87</v>
      </c>
      <c r="AY204" s="16" t="s">
        <v>155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239</v>
      </c>
      <c r="BM204" s="203" t="s">
        <v>281</v>
      </c>
    </row>
    <row r="205" spans="1:65" s="13" customFormat="1" ht="11.25">
      <c r="B205" s="205"/>
      <c r="C205" s="206"/>
      <c r="D205" s="207" t="s">
        <v>164</v>
      </c>
      <c r="E205" s="206"/>
      <c r="F205" s="209" t="s">
        <v>282</v>
      </c>
      <c r="G205" s="206"/>
      <c r="H205" s="210">
        <v>72.725999999999999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164</v>
      </c>
      <c r="AU205" s="216" t="s">
        <v>87</v>
      </c>
      <c r="AV205" s="13" t="s">
        <v>87</v>
      </c>
      <c r="AW205" s="13" t="s">
        <v>4</v>
      </c>
      <c r="AX205" s="13" t="s">
        <v>85</v>
      </c>
      <c r="AY205" s="216" t="s">
        <v>155</v>
      </c>
    </row>
    <row r="206" spans="1:65" s="2" customFormat="1" ht="24.2" customHeight="1">
      <c r="A206" s="33"/>
      <c r="B206" s="34"/>
      <c r="C206" s="191" t="s">
        <v>356</v>
      </c>
      <c r="D206" s="191" t="s">
        <v>158</v>
      </c>
      <c r="E206" s="192" t="s">
        <v>627</v>
      </c>
      <c r="F206" s="193" t="s">
        <v>628</v>
      </c>
      <c r="G206" s="194" t="s">
        <v>168</v>
      </c>
      <c r="H206" s="195">
        <v>2077.44</v>
      </c>
      <c r="I206" s="196"/>
      <c r="J206" s="197">
        <f>ROUND(I206*H206,2)</f>
        <v>0</v>
      </c>
      <c r="K206" s="198"/>
      <c r="L206" s="38"/>
      <c r="M206" s="199" t="s">
        <v>1</v>
      </c>
      <c r="N206" s="200" t="s">
        <v>43</v>
      </c>
      <c r="O206" s="70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239</v>
      </c>
      <c r="AT206" s="203" t="s">
        <v>158</v>
      </c>
      <c r="AU206" s="203" t="s">
        <v>87</v>
      </c>
      <c r="AY206" s="16" t="s">
        <v>155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6" t="s">
        <v>85</v>
      </c>
      <c r="BK206" s="204">
        <f>ROUND(I206*H206,2)</f>
        <v>0</v>
      </c>
      <c r="BL206" s="16" t="s">
        <v>239</v>
      </c>
      <c r="BM206" s="203" t="s">
        <v>629</v>
      </c>
    </row>
    <row r="207" spans="1:65" s="13" customFormat="1" ht="11.25">
      <c r="B207" s="205"/>
      <c r="C207" s="206"/>
      <c r="D207" s="207" t="s">
        <v>164</v>
      </c>
      <c r="E207" s="208" t="s">
        <v>1</v>
      </c>
      <c r="F207" s="209" t="s">
        <v>630</v>
      </c>
      <c r="G207" s="206"/>
      <c r="H207" s="210">
        <v>1345.6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164</v>
      </c>
      <c r="AU207" s="216" t="s">
        <v>87</v>
      </c>
      <c r="AV207" s="13" t="s">
        <v>87</v>
      </c>
      <c r="AW207" s="13" t="s">
        <v>34</v>
      </c>
      <c r="AX207" s="13" t="s">
        <v>78</v>
      </c>
      <c r="AY207" s="216" t="s">
        <v>155</v>
      </c>
    </row>
    <row r="208" spans="1:65" s="13" customFormat="1" ht="11.25">
      <c r="B208" s="205"/>
      <c r="C208" s="206"/>
      <c r="D208" s="207" t="s">
        <v>164</v>
      </c>
      <c r="E208" s="208" t="s">
        <v>1</v>
      </c>
      <c r="F208" s="209" t="s">
        <v>631</v>
      </c>
      <c r="G208" s="206"/>
      <c r="H208" s="210">
        <v>153.91999999999999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164</v>
      </c>
      <c r="AU208" s="216" t="s">
        <v>87</v>
      </c>
      <c r="AV208" s="13" t="s">
        <v>87</v>
      </c>
      <c r="AW208" s="13" t="s">
        <v>34</v>
      </c>
      <c r="AX208" s="13" t="s">
        <v>78</v>
      </c>
      <c r="AY208" s="216" t="s">
        <v>155</v>
      </c>
    </row>
    <row r="209" spans="1:65" s="13" customFormat="1" ht="11.25">
      <c r="B209" s="205"/>
      <c r="C209" s="206"/>
      <c r="D209" s="207" t="s">
        <v>164</v>
      </c>
      <c r="E209" s="208" t="s">
        <v>1</v>
      </c>
      <c r="F209" s="209" t="s">
        <v>632</v>
      </c>
      <c r="G209" s="206"/>
      <c r="H209" s="210">
        <v>577.91999999999996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164</v>
      </c>
      <c r="AU209" s="216" t="s">
        <v>87</v>
      </c>
      <c r="AV209" s="13" t="s">
        <v>87</v>
      </c>
      <c r="AW209" s="13" t="s">
        <v>34</v>
      </c>
      <c r="AX209" s="13" t="s">
        <v>78</v>
      </c>
      <c r="AY209" s="216" t="s">
        <v>155</v>
      </c>
    </row>
    <row r="210" spans="1:65" s="14" customFormat="1" ht="11.25">
      <c r="B210" s="232"/>
      <c r="C210" s="233"/>
      <c r="D210" s="207" t="s">
        <v>164</v>
      </c>
      <c r="E210" s="234" t="s">
        <v>1</v>
      </c>
      <c r="F210" s="235" t="s">
        <v>277</v>
      </c>
      <c r="G210" s="233"/>
      <c r="H210" s="236">
        <v>2077.44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164</v>
      </c>
      <c r="AU210" s="242" t="s">
        <v>87</v>
      </c>
      <c r="AV210" s="14" t="s">
        <v>162</v>
      </c>
      <c r="AW210" s="14" t="s">
        <v>34</v>
      </c>
      <c r="AX210" s="14" t="s">
        <v>85</v>
      </c>
      <c r="AY210" s="242" t="s">
        <v>155</v>
      </c>
    </row>
    <row r="211" spans="1:65" s="2" customFormat="1" ht="24.2" customHeight="1">
      <c r="A211" s="33"/>
      <c r="B211" s="34"/>
      <c r="C211" s="221" t="s">
        <v>360</v>
      </c>
      <c r="D211" s="221" t="s">
        <v>246</v>
      </c>
      <c r="E211" s="222" t="s">
        <v>633</v>
      </c>
      <c r="F211" s="223" t="s">
        <v>634</v>
      </c>
      <c r="G211" s="224" t="s">
        <v>294</v>
      </c>
      <c r="H211" s="225">
        <v>20.78</v>
      </c>
      <c r="I211" s="226"/>
      <c r="J211" s="227">
        <f>ROUND(I211*H211,2)</f>
        <v>0</v>
      </c>
      <c r="K211" s="228"/>
      <c r="L211" s="229"/>
      <c r="M211" s="230" t="s">
        <v>1</v>
      </c>
      <c r="N211" s="231" t="s">
        <v>43</v>
      </c>
      <c r="O211" s="70"/>
      <c r="P211" s="201">
        <f>O211*H211</f>
        <v>0</v>
      </c>
      <c r="Q211" s="201">
        <v>5.5999999999999995E-4</v>
      </c>
      <c r="R211" s="201">
        <f>Q211*H211</f>
        <v>1.1636799999999999E-2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249</v>
      </c>
      <c r="AT211" s="203" t="s">
        <v>246</v>
      </c>
      <c r="AU211" s="203" t="s">
        <v>87</v>
      </c>
      <c r="AY211" s="16" t="s">
        <v>155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239</v>
      </c>
      <c r="BM211" s="203" t="s">
        <v>635</v>
      </c>
    </row>
    <row r="212" spans="1:65" s="2" customFormat="1" ht="14.45" customHeight="1">
      <c r="A212" s="33"/>
      <c r="B212" s="34"/>
      <c r="C212" s="221" t="s">
        <v>364</v>
      </c>
      <c r="D212" s="221" t="s">
        <v>246</v>
      </c>
      <c r="E212" s="222" t="s">
        <v>298</v>
      </c>
      <c r="F212" s="223" t="s">
        <v>299</v>
      </c>
      <c r="G212" s="224" t="s">
        <v>294</v>
      </c>
      <c r="H212" s="225">
        <v>20.78</v>
      </c>
      <c r="I212" s="226"/>
      <c r="J212" s="227">
        <f>ROUND(I212*H212,2)</f>
        <v>0</v>
      </c>
      <c r="K212" s="228"/>
      <c r="L212" s="229"/>
      <c r="M212" s="230" t="s">
        <v>1</v>
      </c>
      <c r="N212" s="231" t="s">
        <v>43</v>
      </c>
      <c r="O212" s="70"/>
      <c r="P212" s="201">
        <f>O212*H212</f>
        <v>0</v>
      </c>
      <c r="Q212" s="201">
        <v>5.2999999999999998E-4</v>
      </c>
      <c r="R212" s="201">
        <f>Q212*H212</f>
        <v>1.10134E-2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249</v>
      </c>
      <c r="AT212" s="203" t="s">
        <v>246</v>
      </c>
      <c r="AU212" s="203" t="s">
        <v>87</v>
      </c>
      <c r="AY212" s="16" t="s">
        <v>155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239</v>
      </c>
      <c r="BM212" s="203" t="s">
        <v>300</v>
      </c>
    </row>
    <row r="213" spans="1:65" s="13" customFormat="1" ht="11.25">
      <c r="B213" s="205"/>
      <c r="C213" s="206"/>
      <c r="D213" s="207" t="s">
        <v>164</v>
      </c>
      <c r="E213" s="206"/>
      <c r="F213" s="209" t="s">
        <v>636</v>
      </c>
      <c r="G213" s="206"/>
      <c r="H213" s="210">
        <v>20.78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164</v>
      </c>
      <c r="AU213" s="216" t="s">
        <v>87</v>
      </c>
      <c r="AV213" s="13" t="s">
        <v>87</v>
      </c>
      <c r="AW213" s="13" t="s">
        <v>4</v>
      </c>
      <c r="AX213" s="13" t="s">
        <v>85</v>
      </c>
      <c r="AY213" s="216" t="s">
        <v>155</v>
      </c>
    </row>
    <row r="214" spans="1:65" s="2" customFormat="1" ht="24.2" customHeight="1">
      <c r="A214" s="33"/>
      <c r="B214" s="34"/>
      <c r="C214" s="191" t="s">
        <v>368</v>
      </c>
      <c r="D214" s="191" t="s">
        <v>158</v>
      </c>
      <c r="E214" s="192" t="s">
        <v>302</v>
      </c>
      <c r="F214" s="193" t="s">
        <v>303</v>
      </c>
      <c r="G214" s="194" t="s">
        <v>168</v>
      </c>
      <c r="H214" s="195">
        <v>2077.44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43</v>
      </c>
      <c r="O214" s="70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239</v>
      </c>
      <c r="AT214" s="203" t="s">
        <v>158</v>
      </c>
      <c r="AU214" s="203" t="s">
        <v>87</v>
      </c>
      <c r="AY214" s="16" t="s">
        <v>155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239</v>
      </c>
      <c r="BM214" s="203" t="s">
        <v>304</v>
      </c>
    </row>
    <row r="215" spans="1:65" s="2" customFormat="1" ht="24.2" customHeight="1">
      <c r="A215" s="33"/>
      <c r="B215" s="34"/>
      <c r="C215" s="221" t="s">
        <v>374</v>
      </c>
      <c r="D215" s="221" t="s">
        <v>246</v>
      </c>
      <c r="E215" s="222" t="s">
        <v>279</v>
      </c>
      <c r="F215" s="223" t="s">
        <v>280</v>
      </c>
      <c r="G215" s="224" t="s">
        <v>174</v>
      </c>
      <c r="H215" s="225">
        <v>20.774000000000001</v>
      </c>
      <c r="I215" s="226"/>
      <c r="J215" s="227">
        <f>ROUND(I215*H215,2)</f>
        <v>0</v>
      </c>
      <c r="K215" s="228"/>
      <c r="L215" s="229"/>
      <c r="M215" s="230" t="s">
        <v>1</v>
      </c>
      <c r="N215" s="231" t="s">
        <v>43</v>
      </c>
      <c r="O215" s="70"/>
      <c r="P215" s="201">
        <f>O215*H215</f>
        <v>0</v>
      </c>
      <c r="Q215" s="201">
        <v>2.3999999999999998E-3</v>
      </c>
      <c r="R215" s="201">
        <f>Q215*H215</f>
        <v>4.9857599999999995E-2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249</v>
      </c>
      <c r="AT215" s="203" t="s">
        <v>246</v>
      </c>
      <c r="AU215" s="203" t="s">
        <v>87</v>
      </c>
      <c r="AY215" s="16" t="s">
        <v>155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239</v>
      </c>
      <c r="BM215" s="203" t="s">
        <v>306</v>
      </c>
    </row>
    <row r="216" spans="1:65" s="13" customFormat="1" ht="11.25">
      <c r="B216" s="205"/>
      <c r="C216" s="206"/>
      <c r="D216" s="207" t="s">
        <v>164</v>
      </c>
      <c r="E216" s="206"/>
      <c r="F216" s="209" t="s">
        <v>637</v>
      </c>
      <c r="G216" s="206"/>
      <c r="H216" s="210">
        <v>20.774000000000001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164</v>
      </c>
      <c r="AU216" s="216" t="s">
        <v>87</v>
      </c>
      <c r="AV216" s="13" t="s">
        <v>87</v>
      </c>
      <c r="AW216" s="13" t="s">
        <v>4</v>
      </c>
      <c r="AX216" s="13" t="s">
        <v>85</v>
      </c>
      <c r="AY216" s="216" t="s">
        <v>155</v>
      </c>
    </row>
    <row r="217" spans="1:65" s="2" customFormat="1" ht="24.2" customHeight="1">
      <c r="A217" s="33"/>
      <c r="B217" s="34"/>
      <c r="C217" s="191" t="s">
        <v>379</v>
      </c>
      <c r="D217" s="191" t="s">
        <v>158</v>
      </c>
      <c r="E217" s="192" t="s">
        <v>309</v>
      </c>
      <c r="F217" s="193" t="s">
        <v>310</v>
      </c>
      <c r="G217" s="194" t="s">
        <v>168</v>
      </c>
      <c r="H217" s="195">
        <v>17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43</v>
      </c>
      <c r="O217" s="70"/>
      <c r="P217" s="201">
        <f>O217*H217</f>
        <v>0</v>
      </c>
      <c r="Q217" s="201">
        <v>7.4999999999999997E-3</v>
      </c>
      <c r="R217" s="201">
        <f>Q217*H217</f>
        <v>0.1275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239</v>
      </c>
      <c r="AT217" s="203" t="s">
        <v>158</v>
      </c>
      <c r="AU217" s="203" t="s">
        <v>87</v>
      </c>
      <c r="AY217" s="16" t="s">
        <v>155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239</v>
      </c>
      <c r="BM217" s="203" t="s">
        <v>311</v>
      </c>
    </row>
    <row r="218" spans="1:65" s="13" customFormat="1" ht="11.25">
      <c r="B218" s="205"/>
      <c r="C218" s="206"/>
      <c r="D218" s="207" t="s">
        <v>164</v>
      </c>
      <c r="E218" s="208" t="s">
        <v>1</v>
      </c>
      <c r="F218" s="209" t="s">
        <v>638</v>
      </c>
      <c r="G218" s="206"/>
      <c r="H218" s="210">
        <v>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164</v>
      </c>
      <c r="AU218" s="216" t="s">
        <v>87</v>
      </c>
      <c r="AV218" s="13" t="s">
        <v>87</v>
      </c>
      <c r="AW218" s="13" t="s">
        <v>34</v>
      </c>
      <c r="AX218" s="13" t="s">
        <v>78</v>
      </c>
      <c r="AY218" s="216" t="s">
        <v>155</v>
      </c>
    </row>
    <row r="219" spans="1:65" s="13" customFormat="1" ht="11.25">
      <c r="B219" s="205"/>
      <c r="C219" s="206"/>
      <c r="D219" s="207" t="s">
        <v>164</v>
      </c>
      <c r="E219" s="208" t="s">
        <v>1</v>
      </c>
      <c r="F219" s="209" t="s">
        <v>639</v>
      </c>
      <c r="G219" s="206"/>
      <c r="H219" s="210">
        <v>15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164</v>
      </c>
      <c r="AU219" s="216" t="s">
        <v>87</v>
      </c>
      <c r="AV219" s="13" t="s">
        <v>87</v>
      </c>
      <c r="AW219" s="13" t="s">
        <v>34</v>
      </c>
      <c r="AX219" s="13" t="s">
        <v>78</v>
      </c>
      <c r="AY219" s="216" t="s">
        <v>155</v>
      </c>
    </row>
    <row r="220" spans="1:65" s="14" customFormat="1" ht="11.25">
      <c r="B220" s="232"/>
      <c r="C220" s="233"/>
      <c r="D220" s="207" t="s">
        <v>164</v>
      </c>
      <c r="E220" s="234" t="s">
        <v>1</v>
      </c>
      <c r="F220" s="235" t="s">
        <v>277</v>
      </c>
      <c r="G220" s="233"/>
      <c r="H220" s="236">
        <v>17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164</v>
      </c>
      <c r="AU220" s="242" t="s">
        <v>87</v>
      </c>
      <c r="AV220" s="14" t="s">
        <v>162</v>
      </c>
      <c r="AW220" s="14" t="s">
        <v>34</v>
      </c>
      <c r="AX220" s="14" t="s">
        <v>85</v>
      </c>
      <c r="AY220" s="242" t="s">
        <v>155</v>
      </c>
    </row>
    <row r="221" spans="1:65" s="2" customFormat="1" ht="24.2" customHeight="1">
      <c r="A221" s="33"/>
      <c r="B221" s="34"/>
      <c r="C221" s="221" t="s">
        <v>383</v>
      </c>
      <c r="D221" s="221" t="s">
        <v>246</v>
      </c>
      <c r="E221" s="222" t="s">
        <v>315</v>
      </c>
      <c r="F221" s="223" t="s">
        <v>316</v>
      </c>
      <c r="G221" s="224" t="s">
        <v>168</v>
      </c>
      <c r="H221" s="225">
        <v>2</v>
      </c>
      <c r="I221" s="226"/>
      <c r="J221" s="227">
        <f>ROUND(I221*H221,2)</f>
        <v>0</v>
      </c>
      <c r="K221" s="228"/>
      <c r="L221" s="229"/>
      <c r="M221" s="230" t="s">
        <v>1</v>
      </c>
      <c r="N221" s="231" t="s">
        <v>43</v>
      </c>
      <c r="O221" s="70"/>
      <c r="P221" s="201">
        <f>O221*H221</f>
        <v>0</v>
      </c>
      <c r="Q221" s="201">
        <v>2.9999999999999997E-4</v>
      </c>
      <c r="R221" s="201">
        <f>Q221*H221</f>
        <v>5.9999999999999995E-4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249</v>
      </c>
      <c r="AT221" s="203" t="s">
        <v>246</v>
      </c>
      <c r="AU221" s="203" t="s">
        <v>87</v>
      </c>
      <c r="AY221" s="16" t="s">
        <v>155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239</v>
      </c>
      <c r="BM221" s="203" t="s">
        <v>317</v>
      </c>
    </row>
    <row r="222" spans="1:65" s="2" customFormat="1" ht="24.2" customHeight="1">
      <c r="A222" s="33"/>
      <c r="B222" s="34"/>
      <c r="C222" s="221" t="s">
        <v>387</v>
      </c>
      <c r="D222" s="221" t="s">
        <v>246</v>
      </c>
      <c r="E222" s="222" t="s">
        <v>319</v>
      </c>
      <c r="F222" s="223" t="s">
        <v>320</v>
      </c>
      <c r="G222" s="224" t="s">
        <v>168</v>
      </c>
      <c r="H222" s="225">
        <v>15</v>
      </c>
      <c r="I222" s="226"/>
      <c r="J222" s="227">
        <f>ROUND(I222*H222,2)</f>
        <v>0</v>
      </c>
      <c r="K222" s="228"/>
      <c r="L222" s="229"/>
      <c r="M222" s="230" t="s">
        <v>1</v>
      </c>
      <c r="N222" s="231" t="s">
        <v>43</v>
      </c>
      <c r="O222" s="70"/>
      <c r="P222" s="201">
        <f>O222*H222</f>
        <v>0</v>
      </c>
      <c r="Q222" s="201">
        <v>2.9999999999999997E-4</v>
      </c>
      <c r="R222" s="201">
        <f>Q222*H222</f>
        <v>4.4999999999999997E-3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249</v>
      </c>
      <c r="AT222" s="203" t="s">
        <v>246</v>
      </c>
      <c r="AU222" s="203" t="s">
        <v>87</v>
      </c>
      <c r="AY222" s="16" t="s">
        <v>155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239</v>
      </c>
      <c r="BM222" s="203" t="s">
        <v>321</v>
      </c>
    </row>
    <row r="223" spans="1:65" s="2" customFormat="1" ht="24.2" customHeight="1">
      <c r="A223" s="33"/>
      <c r="B223" s="34"/>
      <c r="C223" s="191" t="s">
        <v>391</v>
      </c>
      <c r="D223" s="191" t="s">
        <v>158</v>
      </c>
      <c r="E223" s="192" t="s">
        <v>322</v>
      </c>
      <c r="F223" s="193" t="s">
        <v>323</v>
      </c>
      <c r="G223" s="194" t="s">
        <v>168</v>
      </c>
      <c r="H223" s="195">
        <v>16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43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239</v>
      </c>
      <c r="AT223" s="203" t="s">
        <v>158</v>
      </c>
      <c r="AU223" s="203" t="s">
        <v>87</v>
      </c>
      <c r="AY223" s="16" t="s">
        <v>155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239</v>
      </c>
      <c r="BM223" s="203" t="s">
        <v>324</v>
      </c>
    </row>
    <row r="224" spans="1:65" s="2" customFormat="1" ht="14.45" customHeight="1">
      <c r="A224" s="33"/>
      <c r="B224" s="34"/>
      <c r="C224" s="221" t="s">
        <v>397</v>
      </c>
      <c r="D224" s="221" t="s">
        <v>246</v>
      </c>
      <c r="E224" s="222" t="s">
        <v>326</v>
      </c>
      <c r="F224" s="223" t="s">
        <v>327</v>
      </c>
      <c r="G224" s="224" t="s">
        <v>168</v>
      </c>
      <c r="H224" s="225">
        <v>16</v>
      </c>
      <c r="I224" s="226"/>
      <c r="J224" s="227">
        <f>ROUND(I224*H224,2)</f>
        <v>0</v>
      </c>
      <c r="K224" s="228"/>
      <c r="L224" s="229"/>
      <c r="M224" s="230" t="s">
        <v>1</v>
      </c>
      <c r="N224" s="231" t="s">
        <v>43</v>
      </c>
      <c r="O224" s="70"/>
      <c r="P224" s="201">
        <f>O224*H224</f>
        <v>0</v>
      </c>
      <c r="Q224" s="201">
        <v>2.0000000000000001E-4</v>
      </c>
      <c r="R224" s="201">
        <f>Q224*H224</f>
        <v>3.2000000000000002E-3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249</v>
      </c>
      <c r="AT224" s="203" t="s">
        <v>246</v>
      </c>
      <c r="AU224" s="203" t="s">
        <v>87</v>
      </c>
      <c r="AY224" s="16" t="s">
        <v>155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239</v>
      </c>
      <c r="BM224" s="203" t="s">
        <v>328</v>
      </c>
    </row>
    <row r="225" spans="1:65" s="2" customFormat="1" ht="24.2" customHeight="1">
      <c r="A225" s="33"/>
      <c r="B225" s="34"/>
      <c r="C225" s="191" t="s">
        <v>401</v>
      </c>
      <c r="D225" s="191" t="s">
        <v>158</v>
      </c>
      <c r="E225" s="192" t="s">
        <v>330</v>
      </c>
      <c r="F225" s="193" t="s">
        <v>331</v>
      </c>
      <c r="G225" s="194" t="s">
        <v>179</v>
      </c>
      <c r="H225" s="195">
        <v>63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43</v>
      </c>
      <c r="O225" s="70"/>
      <c r="P225" s="201">
        <f>O225*H225</f>
        <v>0</v>
      </c>
      <c r="Q225" s="201">
        <v>3.0239999999999998E-4</v>
      </c>
      <c r="R225" s="201">
        <f>Q225*H225</f>
        <v>1.9051199999999997E-2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239</v>
      </c>
      <c r="AT225" s="203" t="s">
        <v>158</v>
      </c>
      <c r="AU225" s="203" t="s">
        <v>87</v>
      </c>
      <c r="AY225" s="16" t="s">
        <v>155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239</v>
      </c>
      <c r="BM225" s="203" t="s">
        <v>332</v>
      </c>
    </row>
    <row r="226" spans="1:65" s="13" customFormat="1" ht="11.25">
      <c r="B226" s="205"/>
      <c r="C226" s="206"/>
      <c r="D226" s="207" t="s">
        <v>164</v>
      </c>
      <c r="E226" s="208" t="s">
        <v>1</v>
      </c>
      <c r="F226" s="209" t="s">
        <v>640</v>
      </c>
      <c r="G226" s="206"/>
      <c r="H226" s="210">
        <v>63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164</v>
      </c>
      <c r="AU226" s="216" t="s">
        <v>87</v>
      </c>
      <c r="AV226" s="13" t="s">
        <v>87</v>
      </c>
      <c r="AW226" s="13" t="s">
        <v>34</v>
      </c>
      <c r="AX226" s="13" t="s">
        <v>85</v>
      </c>
      <c r="AY226" s="216" t="s">
        <v>155</v>
      </c>
    </row>
    <row r="227" spans="1:65" s="2" customFormat="1" ht="37.9" customHeight="1">
      <c r="A227" s="33"/>
      <c r="B227" s="34"/>
      <c r="C227" s="191" t="s">
        <v>406</v>
      </c>
      <c r="D227" s="191" t="s">
        <v>158</v>
      </c>
      <c r="E227" s="192" t="s">
        <v>335</v>
      </c>
      <c r="F227" s="193" t="s">
        <v>336</v>
      </c>
      <c r="G227" s="194" t="s">
        <v>179</v>
      </c>
      <c r="H227" s="195">
        <v>70.8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43</v>
      </c>
      <c r="O227" s="70"/>
      <c r="P227" s="201">
        <f>O227*H227</f>
        <v>0</v>
      </c>
      <c r="Q227" s="201">
        <v>6.0479999999999996E-4</v>
      </c>
      <c r="R227" s="201">
        <f>Q227*H227</f>
        <v>4.2819839999999998E-2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239</v>
      </c>
      <c r="AT227" s="203" t="s">
        <v>158</v>
      </c>
      <c r="AU227" s="203" t="s">
        <v>87</v>
      </c>
      <c r="AY227" s="16" t="s">
        <v>155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239</v>
      </c>
      <c r="BM227" s="203" t="s">
        <v>337</v>
      </c>
    </row>
    <row r="228" spans="1:65" s="13" customFormat="1" ht="11.25">
      <c r="B228" s="205"/>
      <c r="C228" s="206"/>
      <c r="D228" s="207" t="s">
        <v>164</v>
      </c>
      <c r="E228" s="208" t="s">
        <v>1</v>
      </c>
      <c r="F228" s="209" t="s">
        <v>641</v>
      </c>
      <c r="G228" s="206"/>
      <c r="H228" s="210">
        <v>63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164</v>
      </c>
      <c r="AU228" s="216" t="s">
        <v>87</v>
      </c>
      <c r="AV228" s="13" t="s">
        <v>87</v>
      </c>
      <c r="AW228" s="13" t="s">
        <v>34</v>
      </c>
      <c r="AX228" s="13" t="s">
        <v>78</v>
      </c>
      <c r="AY228" s="216" t="s">
        <v>155</v>
      </c>
    </row>
    <row r="229" spans="1:65" s="13" customFormat="1" ht="11.25">
      <c r="B229" s="205"/>
      <c r="C229" s="206"/>
      <c r="D229" s="207" t="s">
        <v>164</v>
      </c>
      <c r="E229" s="208" t="s">
        <v>1</v>
      </c>
      <c r="F229" s="209" t="s">
        <v>642</v>
      </c>
      <c r="G229" s="206"/>
      <c r="H229" s="210">
        <v>7.8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164</v>
      </c>
      <c r="AU229" s="216" t="s">
        <v>87</v>
      </c>
      <c r="AV229" s="13" t="s">
        <v>87</v>
      </c>
      <c r="AW229" s="13" t="s">
        <v>34</v>
      </c>
      <c r="AX229" s="13" t="s">
        <v>78</v>
      </c>
      <c r="AY229" s="216" t="s">
        <v>155</v>
      </c>
    </row>
    <row r="230" spans="1:65" s="14" customFormat="1" ht="11.25">
      <c r="B230" s="232"/>
      <c r="C230" s="233"/>
      <c r="D230" s="207" t="s">
        <v>164</v>
      </c>
      <c r="E230" s="234" t="s">
        <v>1</v>
      </c>
      <c r="F230" s="235" t="s">
        <v>277</v>
      </c>
      <c r="G230" s="233"/>
      <c r="H230" s="236">
        <v>70.8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164</v>
      </c>
      <c r="AU230" s="242" t="s">
        <v>87</v>
      </c>
      <c r="AV230" s="14" t="s">
        <v>162</v>
      </c>
      <c r="AW230" s="14" t="s">
        <v>34</v>
      </c>
      <c r="AX230" s="14" t="s">
        <v>85</v>
      </c>
      <c r="AY230" s="242" t="s">
        <v>155</v>
      </c>
    </row>
    <row r="231" spans="1:65" s="2" customFormat="1" ht="37.9" customHeight="1">
      <c r="A231" s="33"/>
      <c r="B231" s="34"/>
      <c r="C231" s="191" t="s">
        <v>410</v>
      </c>
      <c r="D231" s="191" t="s">
        <v>158</v>
      </c>
      <c r="E231" s="192" t="s">
        <v>341</v>
      </c>
      <c r="F231" s="193" t="s">
        <v>342</v>
      </c>
      <c r="G231" s="194" t="s">
        <v>179</v>
      </c>
      <c r="H231" s="195">
        <v>63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43</v>
      </c>
      <c r="O231" s="70"/>
      <c r="P231" s="201">
        <f>O231*H231</f>
        <v>0</v>
      </c>
      <c r="Q231" s="201">
        <v>6.0479999999999996E-4</v>
      </c>
      <c r="R231" s="201">
        <f>Q231*H231</f>
        <v>3.8102399999999995E-2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239</v>
      </c>
      <c r="AT231" s="203" t="s">
        <v>158</v>
      </c>
      <c r="AU231" s="203" t="s">
        <v>87</v>
      </c>
      <c r="AY231" s="16" t="s">
        <v>155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239</v>
      </c>
      <c r="BM231" s="203" t="s">
        <v>343</v>
      </c>
    </row>
    <row r="232" spans="1:65" s="2" customFormat="1" ht="37.9" customHeight="1">
      <c r="A232" s="33"/>
      <c r="B232" s="34"/>
      <c r="C232" s="191" t="s">
        <v>414</v>
      </c>
      <c r="D232" s="191" t="s">
        <v>158</v>
      </c>
      <c r="E232" s="192" t="s">
        <v>346</v>
      </c>
      <c r="F232" s="193" t="s">
        <v>347</v>
      </c>
      <c r="G232" s="194" t="s">
        <v>179</v>
      </c>
      <c r="H232" s="195">
        <v>7.8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43</v>
      </c>
      <c r="O232" s="70"/>
      <c r="P232" s="201">
        <f>O232*H232</f>
        <v>0</v>
      </c>
      <c r="Q232" s="201">
        <v>4.3199999999999998E-4</v>
      </c>
      <c r="R232" s="201">
        <f>Q232*H232</f>
        <v>3.3695999999999999E-3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239</v>
      </c>
      <c r="AT232" s="203" t="s">
        <v>158</v>
      </c>
      <c r="AU232" s="203" t="s">
        <v>87</v>
      </c>
      <c r="AY232" s="16" t="s">
        <v>155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239</v>
      </c>
      <c r="BM232" s="203" t="s">
        <v>348</v>
      </c>
    </row>
    <row r="233" spans="1:65" s="13" customFormat="1" ht="11.25">
      <c r="B233" s="205"/>
      <c r="C233" s="206"/>
      <c r="D233" s="207" t="s">
        <v>164</v>
      </c>
      <c r="E233" s="208" t="s">
        <v>1</v>
      </c>
      <c r="F233" s="209" t="s">
        <v>642</v>
      </c>
      <c r="G233" s="206"/>
      <c r="H233" s="210">
        <v>7.8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164</v>
      </c>
      <c r="AU233" s="216" t="s">
        <v>87</v>
      </c>
      <c r="AV233" s="13" t="s">
        <v>87</v>
      </c>
      <c r="AW233" s="13" t="s">
        <v>34</v>
      </c>
      <c r="AX233" s="13" t="s">
        <v>85</v>
      </c>
      <c r="AY233" s="216" t="s">
        <v>155</v>
      </c>
    </row>
    <row r="234" spans="1:65" s="2" customFormat="1" ht="37.9" customHeight="1">
      <c r="A234" s="33"/>
      <c r="B234" s="34"/>
      <c r="C234" s="191" t="s">
        <v>419</v>
      </c>
      <c r="D234" s="191" t="s">
        <v>158</v>
      </c>
      <c r="E234" s="192" t="s">
        <v>643</v>
      </c>
      <c r="F234" s="193" t="s">
        <v>644</v>
      </c>
      <c r="G234" s="194" t="s">
        <v>179</v>
      </c>
      <c r="H234" s="195">
        <v>37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43</v>
      </c>
      <c r="O234" s="70"/>
      <c r="P234" s="201">
        <f>O234*H234</f>
        <v>0</v>
      </c>
      <c r="Q234" s="201">
        <v>1.5E-3</v>
      </c>
      <c r="R234" s="201">
        <f>Q234*H234</f>
        <v>5.5500000000000001E-2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239</v>
      </c>
      <c r="AT234" s="203" t="s">
        <v>158</v>
      </c>
      <c r="AU234" s="203" t="s">
        <v>87</v>
      </c>
      <c r="AY234" s="16" t="s">
        <v>155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239</v>
      </c>
      <c r="BM234" s="203" t="s">
        <v>645</v>
      </c>
    </row>
    <row r="235" spans="1:65" s="2" customFormat="1" ht="24.2" customHeight="1">
      <c r="A235" s="33"/>
      <c r="B235" s="34"/>
      <c r="C235" s="191" t="s">
        <v>423</v>
      </c>
      <c r="D235" s="191" t="s">
        <v>158</v>
      </c>
      <c r="E235" s="192" t="s">
        <v>646</v>
      </c>
      <c r="F235" s="193" t="s">
        <v>647</v>
      </c>
      <c r="G235" s="194" t="s">
        <v>179</v>
      </c>
      <c r="H235" s="195">
        <v>2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43</v>
      </c>
      <c r="O235" s="70"/>
      <c r="P235" s="201">
        <f>O235*H235</f>
        <v>0</v>
      </c>
      <c r="Q235" s="201">
        <v>1.6199999999999999E-3</v>
      </c>
      <c r="R235" s="201">
        <f>Q235*H235</f>
        <v>3.2399999999999998E-3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239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239</v>
      </c>
      <c r="BM235" s="203" t="s">
        <v>648</v>
      </c>
    </row>
    <row r="236" spans="1:65" s="2" customFormat="1" ht="24.2" customHeight="1">
      <c r="A236" s="33"/>
      <c r="B236" s="34"/>
      <c r="C236" s="191" t="s">
        <v>429</v>
      </c>
      <c r="D236" s="191" t="s">
        <v>158</v>
      </c>
      <c r="E236" s="192" t="s">
        <v>649</v>
      </c>
      <c r="F236" s="193" t="s">
        <v>650</v>
      </c>
      <c r="G236" s="194" t="s">
        <v>352</v>
      </c>
      <c r="H236" s="243"/>
      <c r="I236" s="196"/>
      <c r="J236" s="197">
        <f>ROUND(I236*H236,2)</f>
        <v>0</v>
      </c>
      <c r="K236" s="198"/>
      <c r="L236" s="38"/>
      <c r="M236" s="199" t="s">
        <v>1</v>
      </c>
      <c r="N236" s="200" t="s">
        <v>43</v>
      </c>
      <c r="O236" s="70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239</v>
      </c>
      <c r="AT236" s="203" t="s">
        <v>158</v>
      </c>
      <c r="AU236" s="203" t="s">
        <v>87</v>
      </c>
      <c r="AY236" s="16" t="s">
        <v>155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239</v>
      </c>
      <c r="BM236" s="203" t="s">
        <v>651</v>
      </c>
    </row>
    <row r="237" spans="1:65" s="12" customFormat="1" ht="22.9" customHeight="1">
      <c r="B237" s="175"/>
      <c r="C237" s="176"/>
      <c r="D237" s="177" t="s">
        <v>77</v>
      </c>
      <c r="E237" s="189" t="s">
        <v>652</v>
      </c>
      <c r="F237" s="189" t="s">
        <v>653</v>
      </c>
      <c r="G237" s="176"/>
      <c r="H237" s="176"/>
      <c r="I237" s="179"/>
      <c r="J237" s="190">
        <f>BK237</f>
        <v>0</v>
      </c>
      <c r="K237" s="176"/>
      <c r="L237" s="181"/>
      <c r="M237" s="182"/>
      <c r="N237" s="183"/>
      <c r="O237" s="183"/>
      <c r="P237" s="184">
        <f>SUM(P238:P247)</f>
        <v>0</v>
      </c>
      <c r="Q237" s="183"/>
      <c r="R237" s="184">
        <f>SUM(R238:R247)</f>
        <v>4.2390199999999991</v>
      </c>
      <c r="S237" s="183"/>
      <c r="T237" s="185">
        <f>SUM(T238:T247)</f>
        <v>0</v>
      </c>
      <c r="AR237" s="186" t="s">
        <v>87</v>
      </c>
      <c r="AT237" s="187" t="s">
        <v>77</v>
      </c>
      <c r="AU237" s="187" t="s">
        <v>85</v>
      </c>
      <c r="AY237" s="186" t="s">
        <v>155</v>
      </c>
      <c r="BK237" s="188">
        <f>SUM(BK238:BK247)</f>
        <v>0</v>
      </c>
    </row>
    <row r="238" spans="1:65" s="2" customFormat="1" ht="24.2" customHeight="1">
      <c r="A238" s="33"/>
      <c r="B238" s="34"/>
      <c r="C238" s="191" t="s">
        <v>503</v>
      </c>
      <c r="D238" s="191" t="s">
        <v>158</v>
      </c>
      <c r="E238" s="192" t="s">
        <v>654</v>
      </c>
      <c r="F238" s="193" t="s">
        <v>655</v>
      </c>
      <c r="G238" s="194" t="s">
        <v>174</v>
      </c>
      <c r="H238" s="195">
        <v>962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43</v>
      </c>
      <c r="O238" s="70"/>
      <c r="P238" s="201">
        <f>O238*H238</f>
        <v>0</v>
      </c>
      <c r="Q238" s="201">
        <v>1.16E-3</v>
      </c>
      <c r="R238" s="201">
        <f>Q238*H238</f>
        <v>1.11592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239</v>
      </c>
      <c r="AT238" s="203" t="s">
        <v>158</v>
      </c>
      <c r="AU238" s="203" t="s">
        <v>87</v>
      </c>
      <c r="AY238" s="16" t="s">
        <v>155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239</v>
      </c>
      <c r="BM238" s="203" t="s">
        <v>656</v>
      </c>
    </row>
    <row r="239" spans="1:65" s="13" customFormat="1" ht="11.25">
      <c r="B239" s="205"/>
      <c r="C239" s="206"/>
      <c r="D239" s="207" t="s">
        <v>164</v>
      </c>
      <c r="E239" s="208" t="s">
        <v>1</v>
      </c>
      <c r="F239" s="209" t="s">
        <v>657</v>
      </c>
      <c r="G239" s="206"/>
      <c r="H239" s="210">
        <v>962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164</v>
      </c>
      <c r="AU239" s="216" t="s">
        <v>87</v>
      </c>
      <c r="AV239" s="13" t="s">
        <v>87</v>
      </c>
      <c r="AW239" s="13" t="s">
        <v>34</v>
      </c>
      <c r="AX239" s="13" t="s">
        <v>85</v>
      </c>
      <c r="AY239" s="216" t="s">
        <v>155</v>
      </c>
    </row>
    <row r="240" spans="1:65" s="2" customFormat="1" ht="14.45" customHeight="1">
      <c r="A240" s="33"/>
      <c r="B240" s="34"/>
      <c r="C240" s="221" t="s">
        <v>504</v>
      </c>
      <c r="D240" s="221" t="s">
        <v>246</v>
      </c>
      <c r="E240" s="222" t="s">
        <v>658</v>
      </c>
      <c r="F240" s="223" t="s">
        <v>659</v>
      </c>
      <c r="G240" s="224" t="s">
        <v>174</v>
      </c>
      <c r="H240" s="225">
        <v>981.24</v>
      </c>
      <c r="I240" s="226"/>
      <c r="J240" s="227">
        <f>ROUND(I240*H240,2)</f>
        <v>0</v>
      </c>
      <c r="K240" s="228"/>
      <c r="L240" s="229"/>
      <c r="M240" s="230" t="s">
        <v>1</v>
      </c>
      <c r="N240" s="231" t="s">
        <v>43</v>
      </c>
      <c r="O240" s="70"/>
      <c r="P240" s="201">
        <f>O240*H240</f>
        <v>0</v>
      </c>
      <c r="Q240" s="201">
        <v>3.0000000000000001E-3</v>
      </c>
      <c r="R240" s="201">
        <f>Q240*H240</f>
        <v>2.9437199999999999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249</v>
      </c>
      <c r="AT240" s="203" t="s">
        <v>246</v>
      </c>
      <c r="AU240" s="203" t="s">
        <v>87</v>
      </c>
      <c r="AY240" s="16" t="s">
        <v>155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239</v>
      </c>
      <c r="BM240" s="203" t="s">
        <v>660</v>
      </c>
    </row>
    <row r="241" spans="1:65" s="13" customFormat="1" ht="11.25">
      <c r="B241" s="205"/>
      <c r="C241" s="206"/>
      <c r="D241" s="207" t="s">
        <v>164</v>
      </c>
      <c r="E241" s="206"/>
      <c r="F241" s="209" t="s">
        <v>661</v>
      </c>
      <c r="G241" s="206"/>
      <c r="H241" s="210">
        <v>981.24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164</v>
      </c>
      <c r="AU241" s="216" t="s">
        <v>87</v>
      </c>
      <c r="AV241" s="13" t="s">
        <v>87</v>
      </c>
      <c r="AW241" s="13" t="s">
        <v>4</v>
      </c>
      <c r="AX241" s="13" t="s">
        <v>85</v>
      </c>
      <c r="AY241" s="216" t="s">
        <v>155</v>
      </c>
    </row>
    <row r="242" spans="1:65" s="2" customFormat="1" ht="24.2" customHeight="1">
      <c r="A242" s="33"/>
      <c r="B242" s="34"/>
      <c r="C242" s="191" t="s">
        <v>505</v>
      </c>
      <c r="D242" s="191" t="s">
        <v>158</v>
      </c>
      <c r="E242" s="192" t="s">
        <v>662</v>
      </c>
      <c r="F242" s="193" t="s">
        <v>663</v>
      </c>
      <c r="G242" s="194" t="s">
        <v>174</v>
      </c>
      <c r="H242" s="195">
        <v>481</v>
      </c>
      <c r="I242" s="196"/>
      <c r="J242" s="197">
        <f>ROUND(I242*H242,2)</f>
        <v>0</v>
      </c>
      <c r="K242" s="198"/>
      <c r="L242" s="38"/>
      <c r="M242" s="199" t="s">
        <v>1</v>
      </c>
      <c r="N242" s="200" t="s">
        <v>43</v>
      </c>
      <c r="O242" s="70"/>
      <c r="P242" s="201">
        <f>O242*H242</f>
        <v>0</v>
      </c>
      <c r="Q242" s="201">
        <v>1.0000000000000001E-5</v>
      </c>
      <c r="R242" s="201">
        <f>Q242*H242</f>
        <v>4.81E-3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239</v>
      </c>
      <c r="AT242" s="203" t="s">
        <v>158</v>
      </c>
      <c r="AU242" s="203" t="s">
        <v>87</v>
      </c>
      <c r="AY242" s="16" t="s">
        <v>155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239</v>
      </c>
      <c r="BM242" s="203" t="s">
        <v>664</v>
      </c>
    </row>
    <row r="243" spans="1:65" s="2" customFormat="1" ht="24.2" customHeight="1">
      <c r="A243" s="33"/>
      <c r="B243" s="34"/>
      <c r="C243" s="221" t="s">
        <v>507</v>
      </c>
      <c r="D243" s="221" t="s">
        <v>246</v>
      </c>
      <c r="E243" s="222" t="s">
        <v>665</v>
      </c>
      <c r="F243" s="223" t="s">
        <v>666</v>
      </c>
      <c r="G243" s="224" t="s">
        <v>174</v>
      </c>
      <c r="H243" s="225">
        <v>553.15</v>
      </c>
      <c r="I243" s="226"/>
      <c r="J243" s="227">
        <f>ROUND(I243*H243,2)</f>
        <v>0</v>
      </c>
      <c r="K243" s="228"/>
      <c r="L243" s="229"/>
      <c r="M243" s="230" t="s">
        <v>1</v>
      </c>
      <c r="N243" s="231" t="s">
        <v>43</v>
      </c>
      <c r="O243" s="70"/>
      <c r="P243" s="201">
        <f>O243*H243</f>
        <v>0</v>
      </c>
      <c r="Q243" s="201">
        <v>2.0000000000000001E-4</v>
      </c>
      <c r="R243" s="201">
        <f>Q243*H243</f>
        <v>0.11063000000000001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249</v>
      </c>
      <c r="AT243" s="203" t="s">
        <v>246</v>
      </c>
      <c r="AU243" s="203" t="s">
        <v>87</v>
      </c>
      <c r="AY243" s="16" t="s">
        <v>155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239</v>
      </c>
      <c r="BM243" s="203" t="s">
        <v>667</v>
      </c>
    </row>
    <row r="244" spans="1:65" s="13" customFormat="1" ht="11.25">
      <c r="B244" s="205"/>
      <c r="C244" s="206"/>
      <c r="D244" s="207" t="s">
        <v>164</v>
      </c>
      <c r="E244" s="206"/>
      <c r="F244" s="209" t="s">
        <v>621</v>
      </c>
      <c r="G244" s="206"/>
      <c r="H244" s="210">
        <v>553.15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164</v>
      </c>
      <c r="AU244" s="216" t="s">
        <v>87</v>
      </c>
      <c r="AV244" s="13" t="s">
        <v>87</v>
      </c>
      <c r="AW244" s="13" t="s">
        <v>4</v>
      </c>
      <c r="AX244" s="13" t="s">
        <v>85</v>
      </c>
      <c r="AY244" s="216" t="s">
        <v>155</v>
      </c>
    </row>
    <row r="245" spans="1:65" s="2" customFormat="1" ht="37.9" customHeight="1">
      <c r="A245" s="33"/>
      <c r="B245" s="34"/>
      <c r="C245" s="191" t="s">
        <v>508</v>
      </c>
      <c r="D245" s="191" t="s">
        <v>158</v>
      </c>
      <c r="E245" s="192" t="s">
        <v>668</v>
      </c>
      <c r="F245" s="193" t="s">
        <v>669</v>
      </c>
      <c r="G245" s="194" t="s">
        <v>168</v>
      </c>
      <c r="H245" s="195">
        <v>46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43</v>
      </c>
      <c r="O245" s="70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239</v>
      </c>
      <c r="AT245" s="203" t="s">
        <v>158</v>
      </c>
      <c r="AU245" s="203" t="s">
        <v>87</v>
      </c>
      <c r="AY245" s="16" t="s">
        <v>155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239</v>
      </c>
      <c r="BM245" s="203" t="s">
        <v>670</v>
      </c>
    </row>
    <row r="246" spans="1:65" s="2" customFormat="1" ht="24.2" customHeight="1">
      <c r="A246" s="33"/>
      <c r="B246" s="34"/>
      <c r="C246" s="221" t="s">
        <v>509</v>
      </c>
      <c r="D246" s="221" t="s">
        <v>246</v>
      </c>
      <c r="E246" s="222" t="s">
        <v>671</v>
      </c>
      <c r="F246" s="223" t="s">
        <v>672</v>
      </c>
      <c r="G246" s="224" t="s">
        <v>168</v>
      </c>
      <c r="H246" s="225">
        <v>46</v>
      </c>
      <c r="I246" s="226"/>
      <c r="J246" s="227">
        <f>ROUND(I246*H246,2)</f>
        <v>0</v>
      </c>
      <c r="K246" s="228"/>
      <c r="L246" s="229"/>
      <c r="M246" s="230" t="s">
        <v>1</v>
      </c>
      <c r="N246" s="231" t="s">
        <v>43</v>
      </c>
      <c r="O246" s="70"/>
      <c r="P246" s="201">
        <f>O246*H246</f>
        <v>0</v>
      </c>
      <c r="Q246" s="201">
        <v>1.39E-3</v>
      </c>
      <c r="R246" s="201">
        <f>Q246*H246</f>
        <v>6.3939999999999997E-2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249</v>
      </c>
      <c r="AT246" s="203" t="s">
        <v>246</v>
      </c>
      <c r="AU246" s="203" t="s">
        <v>87</v>
      </c>
      <c r="AY246" s="16" t="s">
        <v>155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239</v>
      </c>
      <c r="BM246" s="203" t="s">
        <v>673</v>
      </c>
    </row>
    <row r="247" spans="1:65" s="2" customFormat="1" ht="24.2" customHeight="1">
      <c r="A247" s="33"/>
      <c r="B247" s="34"/>
      <c r="C247" s="191" t="s">
        <v>511</v>
      </c>
      <c r="D247" s="191" t="s">
        <v>158</v>
      </c>
      <c r="E247" s="192" t="s">
        <v>674</v>
      </c>
      <c r="F247" s="193" t="s">
        <v>675</v>
      </c>
      <c r="G247" s="194" t="s">
        <v>352</v>
      </c>
      <c r="H247" s="243"/>
      <c r="I247" s="196"/>
      <c r="J247" s="197">
        <f>ROUND(I247*H247,2)</f>
        <v>0</v>
      </c>
      <c r="K247" s="198"/>
      <c r="L247" s="38"/>
      <c r="M247" s="199" t="s">
        <v>1</v>
      </c>
      <c r="N247" s="200" t="s">
        <v>43</v>
      </c>
      <c r="O247" s="70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239</v>
      </c>
      <c r="AT247" s="203" t="s">
        <v>158</v>
      </c>
      <c r="AU247" s="203" t="s">
        <v>87</v>
      </c>
      <c r="AY247" s="16" t="s">
        <v>155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85</v>
      </c>
      <c r="BK247" s="204">
        <f>ROUND(I247*H247,2)</f>
        <v>0</v>
      </c>
      <c r="BL247" s="16" t="s">
        <v>239</v>
      </c>
      <c r="BM247" s="203" t="s">
        <v>676</v>
      </c>
    </row>
    <row r="248" spans="1:65" s="12" customFormat="1" ht="22.9" customHeight="1">
      <c r="B248" s="175"/>
      <c r="C248" s="176"/>
      <c r="D248" s="177" t="s">
        <v>77</v>
      </c>
      <c r="E248" s="189" t="s">
        <v>372</v>
      </c>
      <c r="F248" s="189" t="s">
        <v>373</v>
      </c>
      <c r="G248" s="176"/>
      <c r="H248" s="176"/>
      <c r="I248" s="179"/>
      <c r="J248" s="190">
        <f>BK248</f>
        <v>0</v>
      </c>
      <c r="K248" s="176"/>
      <c r="L248" s="181"/>
      <c r="M248" s="182"/>
      <c r="N248" s="183"/>
      <c r="O248" s="183"/>
      <c r="P248" s="184">
        <f>SUM(P249:P256)</f>
        <v>0</v>
      </c>
      <c r="Q248" s="183"/>
      <c r="R248" s="184">
        <f>SUM(R249:R256)</f>
        <v>0.158</v>
      </c>
      <c r="S248" s="183"/>
      <c r="T248" s="185">
        <f>SUM(T249:T256)</f>
        <v>0.08</v>
      </c>
      <c r="AR248" s="186" t="s">
        <v>87</v>
      </c>
      <c r="AT248" s="187" t="s">
        <v>77</v>
      </c>
      <c r="AU248" s="187" t="s">
        <v>85</v>
      </c>
      <c r="AY248" s="186" t="s">
        <v>155</v>
      </c>
      <c r="BK248" s="188">
        <f>SUM(BK249:BK256)</f>
        <v>0</v>
      </c>
    </row>
    <row r="249" spans="1:65" s="2" customFormat="1" ht="24.2" customHeight="1">
      <c r="A249" s="33"/>
      <c r="B249" s="34"/>
      <c r="C249" s="191" t="s">
        <v>513</v>
      </c>
      <c r="D249" s="191" t="s">
        <v>158</v>
      </c>
      <c r="E249" s="192" t="s">
        <v>375</v>
      </c>
      <c r="F249" s="193" t="s">
        <v>376</v>
      </c>
      <c r="G249" s="194" t="s">
        <v>187</v>
      </c>
      <c r="H249" s="195">
        <v>1</v>
      </c>
      <c r="I249" s="196"/>
      <c r="J249" s="197">
        <f t="shared" ref="J249:J256" si="0">ROUND(I249*H249,2)</f>
        <v>0</v>
      </c>
      <c r="K249" s="198"/>
      <c r="L249" s="38"/>
      <c r="M249" s="199" t="s">
        <v>1</v>
      </c>
      <c r="N249" s="200" t="s">
        <v>43</v>
      </c>
      <c r="O249" s="70"/>
      <c r="P249" s="201">
        <f t="shared" ref="P249:P256" si="1">O249*H249</f>
        <v>0</v>
      </c>
      <c r="Q249" s="201">
        <v>0</v>
      </c>
      <c r="R249" s="201">
        <f t="shared" ref="R249:R256" si="2">Q249*H249</f>
        <v>0</v>
      </c>
      <c r="S249" s="201">
        <v>0</v>
      </c>
      <c r="T249" s="202">
        <f t="shared" ref="T249:T256" si="3"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377</v>
      </c>
      <c r="AT249" s="203" t="s">
        <v>158</v>
      </c>
      <c r="AU249" s="203" t="s">
        <v>87</v>
      </c>
      <c r="AY249" s="16" t="s">
        <v>155</v>
      </c>
      <c r="BE249" s="204">
        <f t="shared" ref="BE249:BE256" si="4">IF(N249="základní",J249,0)</f>
        <v>0</v>
      </c>
      <c r="BF249" s="204">
        <f t="shared" ref="BF249:BF256" si="5">IF(N249="snížená",J249,0)</f>
        <v>0</v>
      </c>
      <c r="BG249" s="204">
        <f t="shared" ref="BG249:BG256" si="6">IF(N249="zákl. přenesená",J249,0)</f>
        <v>0</v>
      </c>
      <c r="BH249" s="204">
        <f t="shared" ref="BH249:BH256" si="7">IF(N249="sníž. přenesená",J249,0)</f>
        <v>0</v>
      </c>
      <c r="BI249" s="204">
        <f t="shared" ref="BI249:BI256" si="8">IF(N249="nulová",J249,0)</f>
        <v>0</v>
      </c>
      <c r="BJ249" s="16" t="s">
        <v>85</v>
      </c>
      <c r="BK249" s="204">
        <f t="shared" ref="BK249:BK256" si="9">ROUND(I249*H249,2)</f>
        <v>0</v>
      </c>
      <c r="BL249" s="16" t="s">
        <v>377</v>
      </c>
      <c r="BM249" s="203" t="s">
        <v>378</v>
      </c>
    </row>
    <row r="250" spans="1:65" s="2" customFormat="1" ht="24.2" customHeight="1">
      <c r="A250" s="33"/>
      <c r="B250" s="34"/>
      <c r="C250" s="191" t="s">
        <v>377</v>
      </c>
      <c r="D250" s="191" t="s">
        <v>158</v>
      </c>
      <c r="E250" s="192" t="s">
        <v>380</v>
      </c>
      <c r="F250" s="193" t="s">
        <v>381</v>
      </c>
      <c r="G250" s="194" t="s">
        <v>187</v>
      </c>
      <c r="H250" s="195">
        <v>1</v>
      </c>
      <c r="I250" s="196"/>
      <c r="J250" s="197">
        <f t="shared" si="0"/>
        <v>0</v>
      </c>
      <c r="K250" s="198"/>
      <c r="L250" s="38"/>
      <c r="M250" s="199" t="s">
        <v>1</v>
      </c>
      <c r="N250" s="200" t="s">
        <v>43</v>
      </c>
      <c r="O250" s="70"/>
      <c r="P250" s="201">
        <f t="shared" si="1"/>
        <v>0</v>
      </c>
      <c r="Q250" s="201">
        <v>0</v>
      </c>
      <c r="R250" s="201">
        <f t="shared" si="2"/>
        <v>0</v>
      </c>
      <c r="S250" s="201">
        <v>0</v>
      </c>
      <c r="T250" s="202">
        <f t="shared" si="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377</v>
      </c>
      <c r="AT250" s="203" t="s">
        <v>158</v>
      </c>
      <c r="AU250" s="203" t="s">
        <v>87</v>
      </c>
      <c r="AY250" s="16" t="s">
        <v>155</v>
      </c>
      <c r="BE250" s="204">
        <f t="shared" si="4"/>
        <v>0</v>
      </c>
      <c r="BF250" s="204">
        <f t="shared" si="5"/>
        <v>0</v>
      </c>
      <c r="BG250" s="204">
        <f t="shared" si="6"/>
        <v>0</v>
      </c>
      <c r="BH250" s="204">
        <f t="shared" si="7"/>
        <v>0</v>
      </c>
      <c r="BI250" s="204">
        <f t="shared" si="8"/>
        <v>0</v>
      </c>
      <c r="BJ250" s="16" t="s">
        <v>85</v>
      </c>
      <c r="BK250" s="204">
        <f t="shared" si="9"/>
        <v>0</v>
      </c>
      <c r="BL250" s="16" t="s">
        <v>377</v>
      </c>
      <c r="BM250" s="203" t="s">
        <v>382</v>
      </c>
    </row>
    <row r="251" spans="1:65" s="2" customFormat="1" ht="37.9" customHeight="1">
      <c r="A251" s="33"/>
      <c r="B251" s="34"/>
      <c r="C251" s="191" t="s">
        <v>516</v>
      </c>
      <c r="D251" s="191" t="s">
        <v>158</v>
      </c>
      <c r="E251" s="192" t="s">
        <v>384</v>
      </c>
      <c r="F251" s="193" t="s">
        <v>385</v>
      </c>
      <c r="G251" s="194" t="s">
        <v>179</v>
      </c>
      <c r="H251" s="195">
        <v>200</v>
      </c>
      <c r="I251" s="196"/>
      <c r="J251" s="197">
        <f t="shared" si="0"/>
        <v>0</v>
      </c>
      <c r="K251" s="198"/>
      <c r="L251" s="38"/>
      <c r="M251" s="199" t="s">
        <v>1</v>
      </c>
      <c r="N251" s="200" t="s">
        <v>43</v>
      </c>
      <c r="O251" s="70"/>
      <c r="P251" s="201">
        <f t="shared" si="1"/>
        <v>0</v>
      </c>
      <c r="Q251" s="201">
        <v>0</v>
      </c>
      <c r="R251" s="201">
        <f t="shared" si="2"/>
        <v>0</v>
      </c>
      <c r="S251" s="201">
        <v>0</v>
      </c>
      <c r="T251" s="202">
        <f t="shared" si="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239</v>
      </c>
      <c r="AT251" s="203" t="s">
        <v>158</v>
      </c>
      <c r="AU251" s="203" t="s">
        <v>87</v>
      </c>
      <c r="AY251" s="16" t="s">
        <v>155</v>
      </c>
      <c r="BE251" s="204">
        <f t="shared" si="4"/>
        <v>0</v>
      </c>
      <c r="BF251" s="204">
        <f t="shared" si="5"/>
        <v>0</v>
      </c>
      <c r="BG251" s="204">
        <f t="shared" si="6"/>
        <v>0</v>
      </c>
      <c r="BH251" s="204">
        <f t="shared" si="7"/>
        <v>0</v>
      </c>
      <c r="BI251" s="204">
        <f t="shared" si="8"/>
        <v>0</v>
      </c>
      <c r="BJ251" s="16" t="s">
        <v>85</v>
      </c>
      <c r="BK251" s="204">
        <f t="shared" si="9"/>
        <v>0</v>
      </c>
      <c r="BL251" s="16" t="s">
        <v>239</v>
      </c>
      <c r="BM251" s="203" t="s">
        <v>386</v>
      </c>
    </row>
    <row r="252" spans="1:65" s="2" customFormat="1" ht="37.9" customHeight="1">
      <c r="A252" s="33"/>
      <c r="B252" s="34"/>
      <c r="C252" s="191" t="s">
        <v>520</v>
      </c>
      <c r="D252" s="191" t="s">
        <v>158</v>
      </c>
      <c r="E252" s="192" t="s">
        <v>388</v>
      </c>
      <c r="F252" s="193" t="s">
        <v>389</v>
      </c>
      <c r="G252" s="194" t="s">
        <v>179</v>
      </c>
      <c r="H252" s="195">
        <v>200</v>
      </c>
      <c r="I252" s="196"/>
      <c r="J252" s="197">
        <f t="shared" si="0"/>
        <v>0</v>
      </c>
      <c r="K252" s="198"/>
      <c r="L252" s="38"/>
      <c r="M252" s="199" t="s">
        <v>1</v>
      </c>
      <c r="N252" s="200" t="s">
        <v>43</v>
      </c>
      <c r="O252" s="70"/>
      <c r="P252" s="201">
        <f t="shared" si="1"/>
        <v>0</v>
      </c>
      <c r="Q252" s="201">
        <v>0</v>
      </c>
      <c r="R252" s="201">
        <f t="shared" si="2"/>
        <v>0</v>
      </c>
      <c r="S252" s="201">
        <v>4.0000000000000002E-4</v>
      </c>
      <c r="T252" s="202">
        <f t="shared" si="3"/>
        <v>0.08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239</v>
      </c>
      <c r="AT252" s="203" t="s">
        <v>158</v>
      </c>
      <c r="AU252" s="203" t="s">
        <v>87</v>
      </c>
      <c r="AY252" s="16" t="s">
        <v>155</v>
      </c>
      <c r="BE252" s="204">
        <f t="shared" si="4"/>
        <v>0</v>
      </c>
      <c r="BF252" s="204">
        <f t="shared" si="5"/>
        <v>0</v>
      </c>
      <c r="BG252" s="204">
        <f t="shared" si="6"/>
        <v>0</v>
      </c>
      <c r="BH252" s="204">
        <f t="shared" si="7"/>
        <v>0</v>
      </c>
      <c r="BI252" s="204">
        <f t="shared" si="8"/>
        <v>0</v>
      </c>
      <c r="BJ252" s="16" t="s">
        <v>85</v>
      </c>
      <c r="BK252" s="204">
        <f t="shared" si="9"/>
        <v>0</v>
      </c>
      <c r="BL252" s="16" t="s">
        <v>239</v>
      </c>
      <c r="BM252" s="203" t="s">
        <v>390</v>
      </c>
    </row>
    <row r="253" spans="1:65" s="2" customFormat="1" ht="24.2" customHeight="1">
      <c r="A253" s="33"/>
      <c r="B253" s="34"/>
      <c r="C253" s="191" t="s">
        <v>524</v>
      </c>
      <c r="D253" s="191" t="s">
        <v>158</v>
      </c>
      <c r="E253" s="192" t="s">
        <v>677</v>
      </c>
      <c r="F253" s="193" t="s">
        <v>678</v>
      </c>
      <c r="G253" s="194" t="s">
        <v>168</v>
      </c>
      <c r="H253" s="195">
        <v>2</v>
      </c>
      <c r="I253" s="196"/>
      <c r="J253" s="197">
        <f t="shared" si="0"/>
        <v>0</v>
      </c>
      <c r="K253" s="198"/>
      <c r="L253" s="38"/>
      <c r="M253" s="199" t="s">
        <v>1</v>
      </c>
      <c r="N253" s="200" t="s">
        <v>43</v>
      </c>
      <c r="O253" s="70"/>
      <c r="P253" s="201">
        <f t="shared" si="1"/>
        <v>0</v>
      </c>
      <c r="Q253" s="201">
        <v>0</v>
      </c>
      <c r="R253" s="201">
        <f t="shared" si="2"/>
        <v>0</v>
      </c>
      <c r="S253" s="201">
        <v>0</v>
      </c>
      <c r="T253" s="202">
        <f t="shared" si="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239</v>
      </c>
      <c r="AT253" s="203" t="s">
        <v>158</v>
      </c>
      <c r="AU253" s="203" t="s">
        <v>87</v>
      </c>
      <c r="AY253" s="16" t="s">
        <v>155</v>
      </c>
      <c r="BE253" s="204">
        <f t="shared" si="4"/>
        <v>0</v>
      </c>
      <c r="BF253" s="204">
        <f t="shared" si="5"/>
        <v>0</v>
      </c>
      <c r="BG253" s="204">
        <f t="shared" si="6"/>
        <v>0</v>
      </c>
      <c r="BH253" s="204">
        <f t="shared" si="7"/>
        <v>0</v>
      </c>
      <c r="BI253" s="204">
        <f t="shared" si="8"/>
        <v>0</v>
      </c>
      <c r="BJ253" s="16" t="s">
        <v>85</v>
      </c>
      <c r="BK253" s="204">
        <f t="shared" si="9"/>
        <v>0</v>
      </c>
      <c r="BL253" s="16" t="s">
        <v>239</v>
      </c>
      <c r="BM253" s="203" t="s">
        <v>679</v>
      </c>
    </row>
    <row r="254" spans="1:65" s="2" customFormat="1" ht="14.45" customHeight="1">
      <c r="A254" s="33"/>
      <c r="B254" s="34"/>
      <c r="C254" s="221" t="s">
        <v>528</v>
      </c>
      <c r="D254" s="221" t="s">
        <v>246</v>
      </c>
      <c r="E254" s="222" t="s">
        <v>680</v>
      </c>
      <c r="F254" s="223" t="s">
        <v>681</v>
      </c>
      <c r="G254" s="224" t="s">
        <v>168</v>
      </c>
      <c r="H254" s="225">
        <v>2</v>
      </c>
      <c r="I254" s="226"/>
      <c r="J254" s="227">
        <f t="shared" si="0"/>
        <v>0</v>
      </c>
      <c r="K254" s="228"/>
      <c r="L254" s="229"/>
      <c r="M254" s="230" t="s">
        <v>1</v>
      </c>
      <c r="N254" s="231" t="s">
        <v>43</v>
      </c>
      <c r="O254" s="70"/>
      <c r="P254" s="201">
        <f t="shared" si="1"/>
        <v>0</v>
      </c>
      <c r="Q254" s="201">
        <v>7.9000000000000001E-2</v>
      </c>
      <c r="R254" s="201">
        <f t="shared" si="2"/>
        <v>0.158</v>
      </c>
      <c r="S254" s="201">
        <v>0</v>
      </c>
      <c r="T254" s="202">
        <f t="shared" si="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249</v>
      </c>
      <c r="AT254" s="203" t="s">
        <v>246</v>
      </c>
      <c r="AU254" s="203" t="s">
        <v>87</v>
      </c>
      <c r="AY254" s="16" t="s">
        <v>155</v>
      </c>
      <c r="BE254" s="204">
        <f t="shared" si="4"/>
        <v>0</v>
      </c>
      <c r="BF254" s="204">
        <f t="shared" si="5"/>
        <v>0</v>
      </c>
      <c r="BG254" s="204">
        <f t="shared" si="6"/>
        <v>0</v>
      </c>
      <c r="BH254" s="204">
        <f t="shared" si="7"/>
        <v>0</v>
      </c>
      <c r="BI254" s="204">
        <f t="shared" si="8"/>
        <v>0</v>
      </c>
      <c r="BJ254" s="16" t="s">
        <v>85</v>
      </c>
      <c r="BK254" s="204">
        <f t="shared" si="9"/>
        <v>0</v>
      </c>
      <c r="BL254" s="16" t="s">
        <v>239</v>
      </c>
      <c r="BM254" s="203" t="s">
        <v>682</v>
      </c>
    </row>
    <row r="255" spans="1:65" s="2" customFormat="1" ht="37.9" customHeight="1">
      <c r="A255" s="33"/>
      <c r="B255" s="34"/>
      <c r="C255" s="191" t="s">
        <v>532</v>
      </c>
      <c r="D255" s="191" t="s">
        <v>158</v>
      </c>
      <c r="E255" s="192" t="s">
        <v>683</v>
      </c>
      <c r="F255" s="193" t="s">
        <v>684</v>
      </c>
      <c r="G255" s="194" t="s">
        <v>187</v>
      </c>
      <c r="H255" s="195">
        <v>1</v>
      </c>
      <c r="I255" s="196"/>
      <c r="J255" s="197">
        <f t="shared" si="0"/>
        <v>0</v>
      </c>
      <c r="K255" s="198"/>
      <c r="L255" s="38"/>
      <c r="M255" s="199" t="s">
        <v>1</v>
      </c>
      <c r="N255" s="200" t="s">
        <v>43</v>
      </c>
      <c r="O255" s="70"/>
      <c r="P255" s="201">
        <f t="shared" si="1"/>
        <v>0</v>
      </c>
      <c r="Q255" s="201">
        <v>0</v>
      </c>
      <c r="R255" s="201">
        <f t="shared" si="2"/>
        <v>0</v>
      </c>
      <c r="S255" s="201">
        <v>0</v>
      </c>
      <c r="T255" s="202">
        <f t="shared" si="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239</v>
      </c>
      <c r="AT255" s="203" t="s">
        <v>158</v>
      </c>
      <c r="AU255" s="203" t="s">
        <v>87</v>
      </c>
      <c r="AY255" s="16" t="s">
        <v>155</v>
      </c>
      <c r="BE255" s="204">
        <f t="shared" si="4"/>
        <v>0</v>
      </c>
      <c r="BF255" s="204">
        <f t="shared" si="5"/>
        <v>0</v>
      </c>
      <c r="BG255" s="204">
        <f t="shared" si="6"/>
        <v>0</v>
      </c>
      <c r="BH255" s="204">
        <f t="shared" si="7"/>
        <v>0</v>
      </c>
      <c r="BI255" s="204">
        <f t="shared" si="8"/>
        <v>0</v>
      </c>
      <c r="BJ255" s="16" t="s">
        <v>85</v>
      </c>
      <c r="BK255" s="204">
        <f t="shared" si="9"/>
        <v>0</v>
      </c>
      <c r="BL255" s="16" t="s">
        <v>239</v>
      </c>
      <c r="BM255" s="203" t="s">
        <v>685</v>
      </c>
    </row>
    <row r="256" spans="1:65" s="2" customFormat="1" ht="24.2" customHeight="1">
      <c r="A256" s="33"/>
      <c r="B256" s="34"/>
      <c r="C256" s="191" t="s">
        <v>536</v>
      </c>
      <c r="D256" s="191" t="s">
        <v>158</v>
      </c>
      <c r="E256" s="192" t="s">
        <v>392</v>
      </c>
      <c r="F256" s="193" t="s">
        <v>393</v>
      </c>
      <c r="G256" s="194" t="s">
        <v>352</v>
      </c>
      <c r="H256" s="243"/>
      <c r="I256" s="196"/>
      <c r="J256" s="197">
        <f t="shared" si="0"/>
        <v>0</v>
      </c>
      <c r="K256" s="198"/>
      <c r="L256" s="38"/>
      <c r="M256" s="199" t="s">
        <v>1</v>
      </c>
      <c r="N256" s="200" t="s">
        <v>43</v>
      </c>
      <c r="O256" s="70"/>
      <c r="P256" s="201">
        <f t="shared" si="1"/>
        <v>0</v>
      </c>
      <c r="Q256" s="201">
        <v>0</v>
      </c>
      <c r="R256" s="201">
        <f t="shared" si="2"/>
        <v>0</v>
      </c>
      <c r="S256" s="201">
        <v>0</v>
      </c>
      <c r="T256" s="202">
        <f t="shared" si="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239</v>
      </c>
      <c r="AT256" s="203" t="s">
        <v>158</v>
      </c>
      <c r="AU256" s="203" t="s">
        <v>87</v>
      </c>
      <c r="AY256" s="16" t="s">
        <v>155</v>
      </c>
      <c r="BE256" s="204">
        <f t="shared" si="4"/>
        <v>0</v>
      </c>
      <c r="BF256" s="204">
        <f t="shared" si="5"/>
        <v>0</v>
      </c>
      <c r="BG256" s="204">
        <f t="shared" si="6"/>
        <v>0</v>
      </c>
      <c r="BH256" s="204">
        <f t="shared" si="7"/>
        <v>0</v>
      </c>
      <c r="BI256" s="204">
        <f t="shared" si="8"/>
        <v>0</v>
      </c>
      <c r="BJ256" s="16" t="s">
        <v>85</v>
      </c>
      <c r="BK256" s="204">
        <f t="shared" si="9"/>
        <v>0</v>
      </c>
      <c r="BL256" s="16" t="s">
        <v>239</v>
      </c>
      <c r="BM256" s="203" t="s">
        <v>394</v>
      </c>
    </row>
    <row r="257" spans="1:65" s="12" customFormat="1" ht="22.9" customHeight="1">
      <c r="B257" s="175"/>
      <c r="C257" s="176"/>
      <c r="D257" s="177" t="s">
        <v>77</v>
      </c>
      <c r="E257" s="189" t="s">
        <v>686</v>
      </c>
      <c r="F257" s="189" t="s">
        <v>687</v>
      </c>
      <c r="G257" s="176"/>
      <c r="H257" s="176"/>
      <c r="I257" s="179"/>
      <c r="J257" s="190">
        <f>BK257</f>
        <v>0</v>
      </c>
      <c r="K257" s="176"/>
      <c r="L257" s="181"/>
      <c r="M257" s="182"/>
      <c r="N257" s="183"/>
      <c r="O257" s="183"/>
      <c r="P257" s="184">
        <f>SUM(P258:P270)</f>
        <v>0</v>
      </c>
      <c r="Q257" s="183"/>
      <c r="R257" s="184">
        <f>SUM(R258:R270)</f>
        <v>49.943451030000006</v>
      </c>
      <c r="S257" s="183"/>
      <c r="T257" s="185">
        <f>SUM(T258:T270)</f>
        <v>14.43</v>
      </c>
      <c r="AR257" s="186" t="s">
        <v>87</v>
      </c>
      <c r="AT257" s="187" t="s">
        <v>77</v>
      </c>
      <c r="AU257" s="187" t="s">
        <v>85</v>
      </c>
      <c r="AY257" s="186" t="s">
        <v>155</v>
      </c>
      <c r="BK257" s="188">
        <f>SUM(BK258:BK270)</f>
        <v>0</v>
      </c>
    </row>
    <row r="258" spans="1:65" s="2" customFormat="1" ht="24.2" customHeight="1">
      <c r="A258" s="33"/>
      <c r="B258" s="34"/>
      <c r="C258" s="191" t="s">
        <v>541</v>
      </c>
      <c r="D258" s="191" t="s">
        <v>158</v>
      </c>
      <c r="E258" s="192" t="s">
        <v>688</v>
      </c>
      <c r="F258" s="193" t="s">
        <v>689</v>
      </c>
      <c r="G258" s="194" t="s">
        <v>174</v>
      </c>
      <c r="H258" s="195">
        <v>481</v>
      </c>
      <c r="I258" s="196"/>
      <c r="J258" s="197">
        <f>ROUND(I258*H258,2)</f>
        <v>0</v>
      </c>
      <c r="K258" s="198"/>
      <c r="L258" s="38"/>
      <c r="M258" s="199" t="s">
        <v>1</v>
      </c>
      <c r="N258" s="200" t="s">
        <v>43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0.03</v>
      </c>
      <c r="T258" s="202">
        <f>S258*H258</f>
        <v>14.43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239</v>
      </c>
      <c r="AT258" s="203" t="s">
        <v>158</v>
      </c>
      <c r="AU258" s="203" t="s">
        <v>87</v>
      </c>
      <c r="AY258" s="16" t="s">
        <v>155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239</v>
      </c>
      <c r="BM258" s="203" t="s">
        <v>690</v>
      </c>
    </row>
    <row r="259" spans="1:65" s="2" customFormat="1" ht="24.2" customHeight="1">
      <c r="A259" s="33"/>
      <c r="B259" s="34"/>
      <c r="C259" s="191" t="s">
        <v>545</v>
      </c>
      <c r="D259" s="191" t="s">
        <v>158</v>
      </c>
      <c r="E259" s="192" t="s">
        <v>691</v>
      </c>
      <c r="F259" s="193" t="s">
        <v>692</v>
      </c>
      <c r="G259" s="194" t="s">
        <v>174</v>
      </c>
      <c r="H259" s="195">
        <v>481</v>
      </c>
      <c r="I259" s="196"/>
      <c r="J259" s="197">
        <f>ROUND(I259*H259,2)</f>
        <v>0</v>
      </c>
      <c r="K259" s="198"/>
      <c r="L259" s="38"/>
      <c r="M259" s="199" t="s">
        <v>1</v>
      </c>
      <c r="N259" s="200" t="s">
        <v>43</v>
      </c>
      <c r="O259" s="70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239</v>
      </c>
      <c r="AT259" s="203" t="s">
        <v>158</v>
      </c>
      <c r="AU259" s="203" t="s">
        <v>87</v>
      </c>
      <c r="AY259" s="16" t="s">
        <v>155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85</v>
      </c>
      <c r="BK259" s="204">
        <f>ROUND(I259*H259,2)</f>
        <v>0</v>
      </c>
      <c r="BL259" s="16" t="s">
        <v>239</v>
      </c>
      <c r="BM259" s="203" t="s">
        <v>693</v>
      </c>
    </row>
    <row r="260" spans="1:65" s="2" customFormat="1" ht="49.15" customHeight="1">
      <c r="A260" s="33"/>
      <c r="B260" s="34"/>
      <c r="C260" s="221" t="s">
        <v>694</v>
      </c>
      <c r="D260" s="221" t="s">
        <v>246</v>
      </c>
      <c r="E260" s="222" t="s">
        <v>695</v>
      </c>
      <c r="F260" s="223" t="s">
        <v>696</v>
      </c>
      <c r="G260" s="224" t="s">
        <v>174</v>
      </c>
      <c r="H260" s="225">
        <v>481</v>
      </c>
      <c r="I260" s="226"/>
      <c r="J260" s="227">
        <f>ROUND(I260*H260,2)</f>
        <v>0</v>
      </c>
      <c r="K260" s="228"/>
      <c r="L260" s="229"/>
      <c r="M260" s="230" t="s">
        <v>1</v>
      </c>
      <c r="N260" s="231" t="s">
        <v>43</v>
      </c>
      <c r="O260" s="70"/>
      <c r="P260" s="201">
        <f>O260*H260</f>
        <v>0</v>
      </c>
      <c r="Q260" s="201">
        <v>7.7880000000000005E-2</v>
      </c>
      <c r="R260" s="201">
        <f>Q260*H260</f>
        <v>37.460280000000004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249</v>
      </c>
      <c r="AT260" s="203" t="s">
        <v>246</v>
      </c>
      <c r="AU260" s="203" t="s">
        <v>87</v>
      </c>
      <c r="AY260" s="16" t="s">
        <v>155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239</v>
      </c>
      <c r="BM260" s="203" t="s">
        <v>697</v>
      </c>
    </row>
    <row r="261" spans="1:65" s="2" customFormat="1" ht="24.2" customHeight="1">
      <c r="A261" s="33"/>
      <c r="B261" s="34"/>
      <c r="C261" s="191" t="s">
        <v>698</v>
      </c>
      <c r="D261" s="191" t="s">
        <v>158</v>
      </c>
      <c r="E261" s="192" t="s">
        <v>699</v>
      </c>
      <c r="F261" s="193" t="s">
        <v>700</v>
      </c>
      <c r="G261" s="194" t="s">
        <v>179</v>
      </c>
      <c r="H261" s="195">
        <v>598</v>
      </c>
      <c r="I261" s="196"/>
      <c r="J261" s="197">
        <f>ROUND(I261*H261,2)</f>
        <v>0</v>
      </c>
      <c r="K261" s="198"/>
      <c r="L261" s="38"/>
      <c r="M261" s="199" t="s">
        <v>1</v>
      </c>
      <c r="N261" s="200" t="s">
        <v>43</v>
      </c>
      <c r="O261" s="70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239</v>
      </c>
      <c r="AT261" s="203" t="s">
        <v>158</v>
      </c>
      <c r="AU261" s="203" t="s">
        <v>87</v>
      </c>
      <c r="AY261" s="16" t="s">
        <v>155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239</v>
      </c>
      <c r="BM261" s="203" t="s">
        <v>701</v>
      </c>
    </row>
    <row r="262" spans="1:65" s="13" customFormat="1" ht="11.25">
      <c r="B262" s="205"/>
      <c r="C262" s="206"/>
      <c r="D262" s="207" t="s">
        <v>164</v>
      </c>
      <c r="E262" s="208" t="s">
        <v>1</v>
      </c>
      <c r="F262" s="209" t="s">
        <v>702</v>
      </c>
      <c r="G262" s="206"/>
      <c r="H262" s="210">
        <v>598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164</v>
      </c>
      <c r="AU262" s="216" t="s">
        <v>87</v>
      </c>
      <c r="AV262" s="13" t="s">
        <v>87</v>
      </c>
      <c r="AW262" s="13" t="s">
        <v>34</v>
      </c>
      <c r="AX262" s="13" t="s">
        <v>85</v>
      </c>
      <c r="AY262" s="216" t="s">
        <v>155</v>
      </c>
    </row>
    <row r="263" spans="1:65" s="2" customFormat="1" ht="14.45" customHeight="1">
      <c r="A263" s="33"/>
      <c r="B263" s="34"/>
      <c r="C263" s="221" t="s">
        <v>703</v>
      </c>
      <c r="D263" s="221" t="s">
        <v>246</v>
      </c>
      <c r="E263" s="222" t="s">
        <v>704</v>
      </c>
      <c r="F263" s="223" t="s">
        <v>705</v>
      </c>
      <c r="G263" s="224" t="s">
        <v>161</v>
      </c>
      <c r="H263" s="225">
        <v>1.579</v>
      </c>
      <c r="I263" s="226"/>
      <c r="J263" s="227">
        <f>ROUND(I263*H263,2)</f>
        <v>0</v>
      </c>
      <c r="K263" s="228"/>
      <c r="L263" s="229"/>
      <c r="M263" s="230" t="s">
        <v>1</v>
      </c>
      <c r="N263" s="231" t="s">
        <v>43</v>
      </c>
      <c r="O263" s="70"/>
      <c r="P263" s="201">
        <f>O263*H263</f>
        <v>0</v>
      </c>
      <c r="Q263" s="201">
        <v>0.55000000000000004</v>
      </c>
      <c r="R263" s="201">
        <f>Q263*H263</f>
        <v>0.86845000000000006</v>
      </c>
      <c r="S263" s="201">
        <v>0</v>
      </c>
      <c r="T263" s="20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249</v>
      </c>
      <c r="AT263" s="203" t="s">
        <v>246</v>
      </c>
      <c r="AU263" s="203" t="s">
        <v>87</v>
      </c>
      <c r="AY263" s="16" t="s">
        <v>155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6" t="s">
        <v>85</v>
      </c>
      <c r="BK263" s="204">
        <f>ROUND(I263*H263,2)</f>
        <v>0</v>
      </c>
      <c r="BL263" s="16" t="s">
        <v>239</v>
      </c>
      <c r="BM263" s="203" t="s">
        <v>706</v>
      </c>
    </row>
    <row r="264" spans="1:65" s="13" customFormat="1" ht="11.25">
      <c r="B264" s="205"/>
      <c r="C264" s="206"/>
      <c r="D264" s="207" t="s">
        <v>164</v>
      </c>
      <c r="E264" s="208" t="s">
        <v>1</v>
      </c>
      <c r="F264" s="209" t="s">
        <v>707</v>
      </c>
      <c r="G264" s="206"/>
      <c r="H264" s="210">
        <v>1.4350000000000001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164</v>
      </c>
      <c r="AU264" s="216" t="s">
        <v>87</v>
      </c>
      <c r="AV264" s="13" t="s">
        <v>87</v>
      </c>
      <c r="AW264" s="13" t="s">
        <v>34</v>
      </c>
      <c r="AX264" s="13" t="s">
        <v>85</v>
      </c>
      <c r="AY264" s="216" t="s">
        <v>155</v>
      </c>
    </row>
    <row r="265" spans="1:65" s="13" customFormat="1" ht="11.25">
      <c r="B265" s="205"/>
      <c r="C265" s="206"/>
      <c r="D265" s="207" t="s">
        <v>164</v>
      </c>
      <c r="E265" s="206"/>
      <c r="F265" s="209" t="s">
        <v>708</v>
      </c>
      <c r="G265" s="206"/>
      <c r="H265" s="210">
        <v>1.579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164</v>
      </c>
      <c r="AU265" s="216" t="s">
        <v>87</v>
      </c>
      <c r="AV265" s="13" t="s">
        <v>87</v>
      </c>
      <c r="AW265" s="13" t="s">
        <v>4</v>
      </c>
      <c r="AX265" s="13" t="s">
        <v>85</v>
      </c>
      <c r="AY265" s="216" t="s">
        <v>155</v>
      </c>
    </row>
    <row r="266" spans="1:65" s="2" customFormat="1" ht="24.2" customHeight="1">
      <c r="A266" s="33"/>
      <c r="B266" s="34"/>
      <c r="C266" s="191" t="s">
        <v>709</v>
      </c>
      <c r="D266" s="191" t="s">
        <v>158</v>
      </c>
      <c r="E266" s="192" t="s">
        <v>710</v>
      </c>
      <c r="F266" s="193" t="s">
        <v>711</v>
      </c>
      <c r="G266" s="194" t="s">
        <v>174</v>
      </c>
      <c r="H266" s="195">
        <v>962</v>
      </c>
      <c r="I266" s="196"/>
      <c r="J266" s="197">
        <f>ROUND(I266*H266,2)</f>
        <v>0</v>
      </c>
      <c r="K266" s="198"/>
      <c r="L266" s="38"/>
      <c r="M266" s="199" t="s">
        <v>1</v>
      </c>
      <c r="N266" s="200" t="s">
        <v>43</v>
      </c>
      <c r="O266" s="70"/>
      <c r="P266" s="201">
        <f>O266*H266</f>
        <v>0</v>
      </c>
      <c r="Q266" s="201">
        <v>1.0030000000000001E-2</v>
      </c>
      <c r="R266" s="201">
        <f>Q266*H266</f>
        <v>9.6488600000000009</v>
      </c>
      <c r="S266" s="201">
        <v>0</v>
      </c>
      <c r="T266" s="20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239</v>
      </c>
      <c r="AT266" s="203" t="s">
        <v>158</v>
      </c>
      <c r="AU266" s="203" t="s">
        <v>87</v>
      </c>
      <c r="AY266" s="16" t="s">
        <v>155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239</v>
      </c>
      <c r="BM266" s="203" t="s">
        <v>712</v>
      </c>
    </row>
    <row r="267" spans="1:65" s="13" customFormat="1" ht="11.25">
      <c r="B267" s="205"/>
      <c r="C267" s="206"/>
      <c r="D267" s="207" t="s">
        <v>164</v>
      </c>
      <c r="E267" s="208" t="s">
        <v>1</v>
      </c>
      <c r="F267" s="209" t="s">
        <v>713</v>
      </c>
      <c r="G267" s="206"/>
      <c r="H267" s="210">
        <v>962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164</v>
      </c>
      <c r="AU267" s="216" t="s">
        <v>87</v>
      </c>
      <c r="AV267" s="13" t="s">
        <v>87</v>
      </c>
      <c r="AW267" s="13" t="s">
        <v>34</v>
      </c>
      <c r="AX267" s="13" t="s">
        <v>85</v>
      </c>
      <c r="AY267" s="216" t="s">
        <v>155</v>
      </c>
    </row>
    <row r="268" spans="1:65" s="2" customFormat="1" ht="24.2" customHeight="1">
      <c r="A268" s="33"/>
      <c r="B268" s="34"/>
      <c r="C268" s="191" t="s">
        <v>714</v>
      </c>
      <c r="D268" s="191" t="s">
        <v>158</v>
      </c>
      <c r="E268" s="192" t="s">
        <v>715</v>
      </c>
      <c r="F268" s="193" t="s">
        <v>716</v>
      </c>
      <c r="G268" s="194" t="s">
        <v>161</v>
      </c>
      <c r="H268" s="195">
        <v>84.119</v>
      </c>
      <c r="I268" s="196"/>
      <c r="J268" s="197">
        <f>ROUND(I268*H268,2)</f>
        <v>0</v>
      </c>
      <c r="K268" s="198"/>
      <c r="L268" s="38"/>
      <c r="M268" s="199" t="s">
        <v>1</v>
      </c>
      <c r="N268" s="200" t="s">
        <v>43</v>
      </c>
      <c r="O268" s="70"/>
      <c r="P268" s="201">
        <f>O268*H268</f>
        <v>0</v>
      </c>
      <c r="Q268" s="201">
        <v>2.3369999999999998E-2</v>
      </c>
      <c r="R268" s="201">
        <f>Q268*H268</f>
        <v>1.9658610299999999</v>
      </c>
      <c r="S268" s="201">
        <v>0</v>
      </c>
      <c r="T268" s="20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239</v>
      </c>
      <c r="AT268" s="203" t="s">
        <v>158</v>
      </c>
      <c r="AU268" s="203" t="s">
        <v>87</v>
      </c>
      <c r="AY268" s="16" t="s">
        <v>155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239</v>
      </c>
      <c r="BM268" s="203" t="s">
        <v>717</v>
      </c>
    </row>
    <row r="269" spans="1:65" s="13" customFormat="1" ht="11.25">
      <c r="B269" s="205"/>
      <c r="C269" s="206"/>
      <c r="D269" s="207" t="s">
        <v>164</v>
      </c>
      <c r="E269" s="208" t="s">
        <v>1</v>
      </c>
      <c r="F269" s="209" t="s">
        <v>718</v>
      </c>
      <c r="G269" s="206"/>
      <c r="H269" s="210">
        <v>84.119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164</v>
      </c>
      <c r="AU269" s="216" t="s">
        <v>87</v>
      </c>
      <c r="AV269" s="13" t="s">
        <v>87</v>
      </c>
      <c r="AW269" s="13" t="s">
        <v>34</v>
      </c>
      <c r="AX269" s="13" t="s">
        <v>85</v>
      </c>
      <c r="AY269" s="216" t="s">
        <v>155</v>
      </c>
    </row>
    <row r="270" spans="1:65" s="2" customFormat="1" ht="24.2" customHeight="1">
      <c r="A270" s="33"/>
      <c r="B270" s="34"/>
      <c r="C270" s="191" t="s">
        <v>719</v>
      </c>
      <c r="D270" s="191" t="s">
        <v>158</v>
      </c>
      <c r="E270" s="192" t="s">
        <v>720</v>
      </c>
      <c r="F270" s="193" t="s">
        <v>721</v>
      </c>
      <c r="G270" s="194" t="s">
        <v>352</v>
      </c>
      <c r="H270" s="243"/>
      <c r="I270" s="196"/>
      <c r="J270" s="197">
        <f>ROUND(I270*H270,2)</f>
        <v>0</v>
      </c>
      <c r="K270" s="198"/>
      <c r="L270" s="38"/>
      <c r="M270" s="199" t="s">
        <v>1</v>
      </c>
      <c r="N270" s="200" t="s">
        <v>43</v>
      </c>
      <c r="O270" s="70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239</v>
      </c>
      <c r="AT270" s="203" t="s">
        <v>158</v>
      </c>
      <c r="AU270" s="203" t="s">
        <v>87</v>
      </c>
      <c r="AY270" s="16" t="s">
        <v>155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85</v>
      </c>
      <c r="BK270" s="204">
        <f>ROUND(I270*H270,2)</f>
        <v>0</v>
      </c>
      <c r="BL270" s="16" t="s">
        <v>239</v>
      </c>
      <c r="BM270" s="203" t="s">
        <v>722</v>
      </c>
    </row>
    <row r="271" spans="1:65" s="12" customFormat="1" ht="22.9" customHeight="1">
      <c r="B271" s="175"/>
      <c r="C271" s="176"/>
      <c r="D271" s="177" t="s">
        <v>77</v>
      </c>
      <c r="E271" s="189" t="s">
        <v>395</v>
      </c>
      <c r="F271" s="189" t="s">
        <v>396</v>
      </c>
      <c r="G271" s="176"/>
      <c r="H271" s="176"/>
      <c r="I271" s="179"/>
      <c r="J271" s="190">
        <f>BK271</f>
        <v>0</v>
      </c>
      <c r="K271" s="176"/>
      <c r="L271" s="181"/>
      <c r="M271" s="182"/>
      <c r="N271" s="183"/>
      <c r="O271" s="183"/>
      <c r="P271" s="184">
        <f>SUM(P272:P286)</f>
        <v>0</v>
      </c>
      <c r="Q271" s="183"/>
      <c r="R271" s="184">
        <f>SUM(R272:R286)</f>
        <v>0.33969000000000005</v>
      </c>
      <c r="S271" s="183"/>
      <c r="T271" s="185">
        <f>SUM(T272:T286)</f>
        <v>0.379492</v>
      </c>
      <c r="AR271" s="186" t="s">
        <v>87</v>
      </c>
      <c r="AT271" s="187" t="s">
        <v>77</v>
      </c>
      <c r="AU271" s="187" t="s">
        <v>85</v>
      </c>
      <c r="AY271" s="186" t="s">
        <v>155</v>
      </c>
      <c r="BK271" s="188">
        <f>SUM(BK272:BK286)</f>
        <v>0</v>
      </c>
    </row>
    <row r="272" spans="1:65" s="2" customFormat="1" ht="14.45" customHeight="1">
      <c r="A272" s="33"/>
      <c r="B272" s="34"/>
      <c r="C272" s="191" t="s">
        <v>723</v>
      </c>
      <c r="D272" s="191" t="s">
        <v>158</v>
      </c>
      <c r="E272" s="192" t="s">
        <v>724</v>
      </c>
      <c r="F272" s="193" t="s">
        <v>725</v>
      </c>
      <c r="G272" s="194" t="s">
        <v>179</v>
      </c>
      <c r="H272" s="195">
        <v>2</v>
      </c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43</v>
      </c>
      <c r="O272" s="70"/>
      <c r="P272" s="201">
        <f>O272*H272</f>
        <v>0</v>
      </c>
      <c r="Q272" s="201">
        <v>0</v>
      </c>
      <c r="R272" s="201">
        <f>Q272*H272</f>
        <v>0</v>
      </c>
      <c r="S272" s="201">
        <v>1.6999999999999999E-3</v>
      </c>
      <c r="T272" s="202">
        <f>S272*H272</f>
        <v>3.3999999999999998E-3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239</v>
      </c>
      <c r="AT272" s="203" t="s">
        <v>158</v>
      </c>
      <c r="AU272" s="203" t="s">
        <v>87</v>
      </c>
      <c r="AY272" s="16" t="s">
        <v>155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239</v>
      </c>
      <c r="BM272" s="203" t="s">
        <v>726</v>
      </c>
    </row>
    <row r="273" spans="1:65" s="2" customFormat="1" ht="24.2" customHeight="1">
      <c r="A273" s="33"/>
      <c r="B273" s="34"/>
      <c r="C273" s="191" t="s">
        <v>727</v>
      </c>
      <c r="D273" s="191" t="s">
        <v>158</v>
      </c>
      <c r="E273" s="192" t="s">
        <v>398</v>
      </c>
      <c r="F273" s="193" t="s">
        <v>399</v>
      </c>
      <c r="G273" s="194" t="s">
        <v>179</v>
      </c>
      <c r="H273" s="195">
        <v>63</v>
      </c>
      <c r="I273" s="196"/>
      <c r="J273" s="197">
        <f>ROUND(I273*H273,2)</f>
        <v>0</v>
      </c>
      <c r="K273" s="198"/>
      <c r="L273" s="38"/>
      <c r="M273" s="199" t="s">
        <v>1</v>
      </c>
      <c r="N273" s="200" t="s">
        <v>43</v>
      </c>
      <c r="O273" s="70"/>
      <c r="P273" s="201">
        <f>O273*H273</f>
        <v>0</v>
      </c>
      <c r="Q273" s="201">
        <v>0</v>
      </c>
      <c r="R273" s="201">
        <f>Q273*H273</f>
        <v>0</v>
      </c>
      <c r="S273" s="201">
        <v>1.91E-3</v>
      </c>
      <c r="T273" s="202">
        <f>S273*H273</f>
        <v>0.12033000000000001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3" t="s">
        <v>239</v>
      </c>
      <c r="AT273" s="203" t="s">
        <v>158</v>
      </c>
      <c r="AU273" s="203" t="s">
        <v>87</v>
      </c>
      <c r="AY273" s="16" t="s">
        <v>155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6" t="s">
        <v>85</v>
      </c>
      <c r="BK273" s="204">
        <f>ROUND(I273*H273,2)</f>
        <v>0</v>
      </c>
      <c r="BL273" s="16" t="s">
        <v>239</v>
      </c>
      <c r="BM273" s="203" t="s">
        <v>400</v>
      </c>
    </row>
    <row r="274" spans="1:65" s="13" customFormat="1" ht="11.25">
      <c r="B274" s="205"/>
      <c r="C274" s="206"/>
      <c r="D274" s="207" t="s">
        <v>164</v>
      </c>
      <c r="E274" s="208" t="s">
        <v>1</v>
      </c>
      <c r="F274" s="209" t="s">
        <v>728</v>
      </c>
      <c r="G274" s="206"/>
      <c r="H274" s="210">
        <v>63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164</v>
      </c>
      <c r="AU274" s="216" t="s">
        <v>87</v>
      </c>
      <c r="AV274" s="13" t="s">
        <v>87</v>
      </c>
      <c r="AW274" s="13" t="s">
        <v>34</v>
      </c>
      <c r="AX274" s="13" t="s">
        <v>85</v>
      </c>
      <c r="AY274" s="216" t="s">
        <v>155</v>
      </c>
    </row>
    <row r="275" spans="1:65" s="2" customFormat="1" ht="24.2" customHeight="1">
      <c r="A275" s="33"/>
      <c r="B275" s="34"/>
      <c r="C275" s="191" t="s">
        <v>729</v>
      </c>
      <c r="D275" s="191" t="s">
        <v>158</v>
      </c>
      <c r="E275" s="192" t="s">
        <v>402</v>
      </c>
      <c r="F275" s="193" t="s">
        <v>403</v>
      </c>
      <c r="G275" s="194" t="s">
        <v>179</v>
      </c>
      <c r="H275" s="195">
        <v>63</v>
      </c>
      <c r="I275" s="196"/>
      <c r="J275" s="197">
        <f>ROUND(I275*H275,2)</f>
        <v>0</v>
      </c>
      <c r="K275" s="198"/>
      <c r="L275" s="38"/>
      <c r="M275" s="199" t="s">
        <v>1</v>
      </c>
      <c r="N275" s="200" t="s">
        <v>43</v>
      </c>
      <c r="O275" s="70"/>
      <c r="P275" s="201">
        <f>O275*H275</f>
        <v>0</v>
      </c>
      <c r="Q275" s="201">
        <v>4.3800000000000002E-3</v>
      </c>
      <c r="R275" s="201">
        <f>Q275*H275</f>
        <v>0.27594000000000002</v>
      </c>
      <c r="S275" s="201">
        <v>0</v>
      </c>
      <c r="T275" s="20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239</v>
      </c>
      <c r="AT275" s="203" t="s">
        <v>158</v>
      </c>
      <c r="AU275" s="203" t="s">
        <v>87</v>
      </c>
      <c r="AY275" s="16" t="s">
        <v>155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6" t="s">
        <v>85</v>
      </c>
      <c r="BK275" s="204">
        <f>ROUND(I275*H275,2)</f>
        <v>0</v>
      </c>
      <c r="BL275" s="16" t="s">
        <v>239</v>
      </c>
      <c r="BM275" s="203" t="s">
        <v>404</v>
      </c>
    </row>
    <row r="276" spans="1:65" s="2" customFormat="1" ht="19.5">
      <c r="A276" s="33"/>
      <c r="B276" s="34"/>
      <c r="C276" s="35"/>
      <c r="D276" s="207" t="s">
        <v>225</v>
      </c>
      <c r="E276" s="35"/>
      <c r="F276" s="217" t="s">
        <v>405</v>
      </c>
      <c r="G276" s="35"/>
      <c r="H276" s="35"/>
      <c r="I276" s="218"/>
      <c r="J276" s="35"/>
      <c r="K276" s="35"/>
      <c r="L276" s="38"/>
      <c r="M276" s="219"/>
      <c r="N276" s="220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225</v>
      </c>
      <c r="AU276" s="16" t="s">
        <v>87</v>
      </c>
    </row>
    <row r="277" spans="1:65" s="2" customFormat="1" ht="24.2" customHeight="1">
      <c r="A277" s="33"/>
      <c r="B277" s="34"/>
      <c r="C277" s="191" t="s">
        <v>730</v>
      </c>
      <c r="D277" s="191" t="s">
        <v>158</v>
      </c>
      <c r="E277" s="192" t="s">
        <v>407</v>
      </c>
      <c r="F277" s="193" t="s">
        <v>408</v>
      </c>
      <c r="G277" s="194" t="s">
        <v>168</v>
      </c>
      <c r="H277" s="195">
        <v>2</v>
      </c>
      <c r="I277" s="196"/>
      <c r="J277" s="197">
        <f t="shared" ref="J277:J282" si="10">ROUND(I277*H277,2)</f>
        <v>0</v>
      </c>
      <c r="K277" s="198"/>
      <c r="L277" s="38"/>
      <c r="M277" s="199" t="s">
        <v>1</v>
      </c>
      <c r="N277" s="200" t="s">
        <v>43</v>
      </c>
      <c r="O277" s="70"/>
      <c r="P277" s="201">
        <f t="shared" ref="P277:P282" si="11">O277*H277</f>
        <v>0</v>
      </c>
      <c r="Q277" s="201">
        <v>0</v>
      </c>
      <c r="R277" s="201">
        <f t="shared" ref="R277:R282" si="12">Q277*H277</f>
        <v>0</v>
      </c>
      <c r="S277" s="201">
        <v>0</v>
      </c>
      <c r="T277" s="202">
        <f t="shared" ref="T277:T282" si="13"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239</v>
      </c>
      <c r="AT277" s="203" t="s">
        <v>158</v>
      </c>
      <c r="AU277" s="203" t="s">
        <v>87</v>
      </c>
      <c r="AY277" s="16" t="s">
        <v>155</v>
      </c>
      <c r="BE277" s="204">
        <f t="shared" ref="BE277:BE282" si="14">IF(N277="základní",J277,0)</f>
        <v>0</v>
      </c>
      <c r="BF277" s="204">
        <f t="shared" ref="BF277:BF282" si="15">IF(N277="snížená",J277,0)</f>
        <v>0</v>
      </c>
      <c r="BG277" s="204">
        <f t="shared" ref="BG277:BG282" si="16">IF(N277="zákl. přenesená",J277,0)</f>
        <v>0</v>
      </c>
      <c r="BH277" s="204">
        <f t="shared" ref="BH277:BH282" si="17">IF(N277="sníž. přenesená",J277,0)</f>
        <v>0</v>
      </c>
      <c r="BI277" s="204">
        <f t="shared" ref="BI277:BI282" si="18">IF(N277="nulová",J277,0)</f>
        <v>0</v>
      </c>
      <c r="BJ277" s="16" t="s">
        <v>85</v>
      </c>
      <c r="BK277" s="204">
        <f t="shared" ref="BK277:BK282" si="19">ROUND(I277*H277,2)</f>
        <v>0</v>
      </c>
      <c r="BL277" s="16" t="s">
        <v>239</v>
      </c>
      <c r="BM277" s="203" t="s">
        <v>409</v>
      </c>
    </row>
    <row r="278" spans="1:65" s="2" customFormat="1" ht="14.45" customHeight="1">
      <c r="A278" s="33"/>
      <c r="B278" s="34"/>
      <c r="C278" s="191" t="s">
        <v>731</v>
      </c>
      <c r="D278" s="191" t="s">
        <v>158</v>
      </c>
      <c r="E278" s="192" t="s">
        <v>411</v>
      </c>
      <c r="F278" s="193" t="s">
        <v>412</v>
      </c>
      <c r="G278" s="194" t="s">
        <v>179</v>
      </c>
      <c r="H278" s="195">
        <v>63</v>
      </c>
      <c r="I278" s="196"/>
      <c r="J278" s="197">
        <f t="shared" si="10"/>
        <v>0</v>
      </c>
      <c r="K278" s="198"/>
      <c r="L278" s="38"/>
      <c r="M278" s="199" t="s">
        <v>1</v>
      </c>
      <c r="N278" s="200" t="s">
        <v>43</v>
      </c>
      <c r="O278" s="70"/>
      <c r="P278" s="201">
        <f t="shared" si="11"/>
        <v>0</v>
      </c>
      <c r="Q278" s="201">
        <v>0</v>
      </c>
      <c r="R278" s="201">
        <f t="shared" si="12"/>
        <v>0</v>
      </c>
      <c r="S278" s="201">
        <v>1.75E-3</v>
      </c>
      <c r="T278" s="202">
        <f t="shared" si="13"/>
        <v>0.11025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239</v>
      </c>
      <c r="AT278" s="203" t="s">
        <v>158</v>
      </c>
      <c r="AU278" s="203" t="s">
        <v>87</v>
      </c>
      <c r="AY278" s="16" t="s">
        <v>155</v>
      </c>
      <c r="BE278" s="204">
        <f t="shared" si="14"/>
        <v>0</v>
      </c>
      <c r="BF278" s="204">
        <f t="shared" si="15"/>
        <v>0</v>
      </c>
      <c r="BG278" s="204">
        <f t="shared" si="16"/>
        <v>0</v>
      </c>
      <c r="BH278" s="204">
        <f t="shared" si="17"/>
        <v>0</v>
      </c>
      <c r="BI278" s="204">
        <f t="shared" si="18"/>
        <v>0</v>
      </c>
      <c r="BJ278" s="16" t="s">
        <v>85</v>
      </c>
      <c r="BK278" s="204">
        <f t="shared" si="19"/>
        <v>0</v>
      </c>
      <c r="BL278" s="16" t="s">
        <v>239</v>
      </c>
      <c r="BM278" s="203" t="s">
        <v>413</v>
      </c>
    </row>
    <row r="279" spans="1:65" s="2" customFormat="1" ht="14.45" customHeight="1">
      <c r="A279" s="33"/>
      <c r="B279" s="34"/>
      <c r="C279" s="191" t="s">
        <v>732</v>
      </c>
      <c r="D279" s="191" t="s">
        <v>158</v>
      </c>
      <c r="E279" s="192" t="s">
        <v>415</v>
      </c>
      <c r="F279" s="193" t="s">
        <v>416</v>
      </c>
      <c r="G279" s="194" t="s">
        <v>174</v>
      </c>
      <c r="H279" s="195">
        <v>7.8</v>
      </c>
      <c r="I279" s="196"/>
      <c r="J279" s="197">
        <f t="shared" si="10"/>
        <v>0</v>
      </c>
      <c r="K279" s="198"/>
      <c r="L279" s="38"/>
      <c r="M279" s="199" t="s">
        <v>1</v>
      </c>
      <c r="N279" s="200" t="s">
        <v>43</v>
      </c>
      <c r="O279" s="70"/>
      <c r="P279" s="201">
        <f t="shared" si="11"/>
        <v>0</v>
      </c>
      <c r="Q279" s="201">
        <v>0</v>
      </c>
      <c r="R279" s="201">
        <f t="shared" si="12"/>
        <v>0</v>
      </c>
      <c r="S279" s="201">
        <v>5.8399999999999997E-3</v>
      </c>
      <c r="T279" s="202">
        <f t="shared" si="13"/>
        <v>4.5551999999999995E-2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239</v>
      </c>
      <c r="AT279" s="203" t="s">
        <v>158</v>
      </c>
      <c r="AU279" s="203" t="s">
        <v>87</v>
      </c>
      <c r="AY279" s="16" t="s">
        <v>155</v>
      </c>
      <c r="BE279" s="204">
        <f t="shared" si="14"/>
        <v>0</v>
      </c>
      <c r="BF279" s="204">
        <f t="shared" si="15"/>
        <v>0</v>
      </c>
      <c r="BG279" s="204">
        <f t="shared" si="16"/>
        <v>0</v>
      </c>
      <c r="BH279" s="204">
        <f t="shared" si="17"/>
        <v>0</v>
      </c>
      <c r="BI279" s="204">
        <f t="shared" si="18"/>
        <v>0</v>
      </c>
      <c r="BJ279" s="16" t="s">
        <v>85</v>
      </c>
      <c r="BK279" s="204">
        <f t="shared" si="19"/>
        <v>0</v>
      </c>
      <c r="BL279" s="16" t="s">
        <v>239</v>
      </c>
      <c r="BM279" s="203" t="s">
        <v>417</v>
      </c>
    </row>
    <row r="280" spans="1:65" s="2" customFormat="1" ht="24.2" customHeight="1">
      <c r="A280" s="33"/>
      <c r="B280" s="34"/>
      <c r="C280" s="191" t="s">
        <v>733</v>
      </c>
      <c r="D280" s="191" t="s">
        <v>158</v>
      </c>
      <c r="E280" s="192" t="s">
        <v>420</v>
      </c>
      <c r="F280" s="193" t="s">
        <v>421</v>
      </c>
      <c r="G280" s="194" t="s">
        <v>168</v>
      </c>
      <c r="H280" s="195">
        <v>2</v>
      </c>
      <c r="I280" s="196"/>
      <c r="J280" s="197">
        <f t="shared" si="10"/>
        <v>0</v>
      </c>
      <c r="K280" s="198"/>
      <c r="L280" s="38"/>
      <c r="M280" s="199" t="s">
        <v>1</v>
      </c>
      <c r="N280" s="200" t="s">
        <v>43</v>
      </c>
      <c r="O280" s="70"/>
      <c r="P280" s="201">
        <f t="shared" si="11"/>
        <v>0</v>
      </c>
      <c r="Q280" s="201">
        <v>0</v>
      </c>
      <c r="R280" s="201">
        <f t="shared" si="12"/>
        <v>0</v>
      </c>
      <c r="S280" s="201">
        <v>1.8799999999999999E-3</v>
      </c>
      <c r="T280" s="202">
        <f t="shared" si="13"/>
        <v>3.7599999999999999E-3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239</v>
      </c>
      <c r="AT280" s="203" t="s">
        <v>158</v>
      </c>
      <c r="AU280" s="203" t="s">
        <v>87</v>
      </c>
      <c r="AY280" s="16" t="s">
        <v>155</v>
      </c>
      <c r="BE280" s="204">
        <f t="shared" si="14"/>
        <v>0</v>
      </c>
      <c r="BF280" s="204">
        <f t="shared" si="15"/>
        <v>0</v>
      </c>
      <c r="BG280" s="204">
        <f t="shared" si="16"/>
        <v>0</v>
      </c>
      <c r="BH280" s="204">
        <f t="shared" si="17"/>
        <v>0</v>
      </c>
      <c r="BI280" s="204">
        <f t="shared" si="18"/>
        <v>0</v>
      </c>
      <c r="BJ280" s="16" t="s">
        <v>85</v>
      </c>
      <c r="BK280" s="204">
        <f t="shared" si="19"/>
        <v>0</v>
      </c>
      <c r="BL280" s="16" t="s">
        <v>239</v>
      </c>
      <c r="BM280" s="203" t="s">
        <v>422</v>
      </c>
    </row>
    <row r="281" spans="1:65" s="2" customFormat="1" ht="14.45" customHeight="1">
      <c r="A281" s="33"/>
      <c r="B281" s="34"/>
      <c r="C281" s="191" t="s">
        <v>734</v>
      </c>
      <c r="D281" s="191" t="s">
        <v>158</v>
      </c>
      <c r="E281" s="192" t="s">
        <v>735</v>
      </c>
      <c r="F281" s="193" t="s">
        <v>736</v>
      </c>
      <c r="G281" s="194" t="s">
        <v>179</v>
      </c>
      <c r="H281" s="195">
        <v>37</v>
      </c>
      <c r="I281" s="196"/>
      <c r="J281" s="197">
        <f t="shared" si="10"/>
        <v>0</v>
      </c>
      <c r="K281" s="198"/>
      <c r="L281" s="38"/>
      <c r="M281" s="199" t="s">
        <v>1</v>
      </c>
      <c r="N281" s="200" t="s">
        <v>43</v>
      </c>
      <c r="O281" s="70"/>
      <c r="P281" s="201">
        <f t="shared" si="11"/>
        <v>0</v>
      </c>
      <c r="Q281" s="201">
        <v>0</v>
      </c>
      <c r="R281" s="201">
        <f t="shared" si="12"/>
        <v>0</v>
      </c>
      <c r="S281" s="201">
        <v>2.5999999999999999E-3</v>
      </c>
      <c r="T281" s="202">
        <f t="shared" si="13"/>
        <v>9.6199999999999994E-2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239</v>
      </c>
      <c r="AT281" s="203" t="s">
        <v>158</v>
      </c>
      <c r="AU281" s="203" t="s">
        <v>87</v>
      </c>
      <c r="AY281" s="16" t="s">
        <v>155</v>
      </c>
      <c r="BE281" s="204">
        <f t="shared" si="14"/>
        <v>0</v>
      </c>
      <c r="BF281" s="204">
        <f t="shared" si="15"/>
        <v>0</v>
      </c>
      <c r="BG281" s="204">
        <f t="shared" si="16"/>
        <v>0</v>
      </c>
      <c r="BH281" s="204">
        <f t="shared" si="17"/>
        <v>0</v>
      </c>
      <c r="BI281" s="204">
        <f t="shared" si="18"/>
        <v>0</v>
      </c>
      <c r="BJ281" s="16" t="s">
        <v>85</v>
      </c>
      <c r="BK281" s="204">
        <f t="shared" si="19"/>
        <v>0</v>
      </c>
      <c r="BL281" s="16" t="s">
        <v>239</v>
      </c>
      <c r="BM281" s="203" t="s">
        <v>737</v>
      </c>
    </row>
    <row r="282" spans="1:65" s="2" customFormat="1" ht="24.2" customHeight="1">
      <c r="A282" s="33"/>
      <c r="B282" s="34"/>
      <c r="C282" s="191" t="s">
        <v>738</v>
      </c>
      <c r="D282" s="191" t="s">
        <v>158</v>
      </c>
      <c r="E282" s="192" t="s">
        <v>739</v>
      </c>
      <c r="F282" s="193" t="s">
        <v>740</v>
      </c>
      <c r="G282" s="194" t="s">
        <v>179</v>
      </c>
      <c r="H282" s="195">
        <v>37</v>
      </c>
      <c r="I282" s="196"/>
      <c r="J282" s="197">
        <f t="shared" si="10"/>
        <v>0</v>
      </c>
      <c r="K282" s="198"/>
      <c r="L282" s="38"/>
      <c r="M282" s="199" t="s">
        <v>1</v>
      </c>
      <c r="N282" s="200" t="s">
        <v>43</v>
      </c>
      <c r="O282" s="70"/>
      <c r="P282" s="201">
        <f t="shared" si="11"/>
        <v>0</v>
      </c>
      <c r="Q282" s="201">
        <v>1.6900000000000001E-3</v>
      </c>
      <c r="R282" s="201">
        <f t="shared" si="12"/>
        <v>6.2530000000000002E-2</v>
      </c>
      <c r="S282" s="201">
        <v>0</v>
      </c>
      <c r="T282" s="202">
        <f t="shared" si="1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3" t="s">
        <v>239</v>
      </c>
      <c r="AT282" s="203" t="s">
        <v>158</v>
      </c>
      <c r="AU282" s="203" t="s">
        <v>87</v>
      </c>
      <c r="AY282" s="16" t="s">
        <v>155</v>
      </c>
      <c r="BE282" s="204">
        <f t="shared" si="14"/>
        <v>0</v>
      </c>
      <c r="BF282" s="204">
        <f t="shared" si="15"/>
        <v>0</v>
      </c>
      <c r="BG282" s="204">
        <f t="shared" si="16"/>
        <v>0</v>
      </c>
      <c r="BH282" s="204">
        <f t="shared" si="17"/>
        <v>0</v>
      </c>
      <c r="BI282" s="204">
        <f t="shared" si="18"/>
        <v>0</v>
      </c>
      <c r="BJ282" s="16" t="s">
        <v>85</v>
      </c>
      <c r="BK282" s="204">
        <f t="shared" si="19"/>
        <v>0</v>
      </c>
      <c r="BL282" s="16" t="s">
        <v>239</v>
      </c>
      <c r="BM282" s="203" t="s">
        <v>741</v>
      </c>
    </row>
    <row r="283" spans="1:65" s="2" customFormat="1" ht="19.5">
      <c r="A283" s="33"/>
      <c r="B283" s="34"/>
      <c r="C283" s="35"/>
      <c r="D283" s="207" t="s">
        <v>225</v>
      </c>
      <c r="E283" s="35"/>
      <c r="F283" s="217" t="s">
        <v>405</v>
      </c>
      <c r="G283" s="35"/>
      <c r="H283" s="35"/>
      <c r="I283" s="218"/>
      <c r="J283" s="35"/>
      <c r="K283" s="35"/>
      <c r="L283" s="38"/>
      <c r="M283" s="219"/>
      <c r="N283" s="220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225</v>
      </c>
      <c r="AU283" s="16" t="s">
        <v>87</v>
      </c>
    </row>
    <row r="284" spans="1:65" s="2" customFormat="1" ht="24.2" customHeight="1">
      <c r="A284" s="33"/>
      <c r="B284" s="34"/>
      <c r="C284" s="191" t="s">
        <v>742</v>
      </c>
      <c r="D284" s="191" t="s">
        <v>158</v>
      </c>
      <c r="E284" s="192" t="s">
        <v>743</v>
      </c>
      <c r="F284" s="193" t="s">
        <v>744</v>
      </c>
      <c r="G284" s="194" t="s">
        <v>168</v>
      </c>
      <c r="H284" s="195">
        <v>2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43</v>
      </c>
      <c r="O284" s="70"/>
      <c r="P284" s="201">
        <f>O284*H284</f>
        <v>0</v>
      </c>
      <c r="Q284" s="201">
        <v>2.5000000000000001E-4</v>
      </c>
      <c r="R284" s="201">
        <f>Q284*H284</f>
        <v>5.0000000000000001E-4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239</v>
      </c>
      <c r="AT284" s="203" t="s">
        <v>158</v>
      </c>
      <c r="AU284" s="203" t="s">
        <v>87</v>
      </c>
      <c r="AY284" s="16" t="s">
        <v>155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239</v>
      </c>
      <c r="BM284" s="203" t="s">
        <v>745</v>
      </c>
    </row>
    <row r="285" spans="1:65" s="2" customFormat="1" ht="24.2" customHeight="1">
      <c r="A285" s="33"/>
      <c r="B285" s="34"/>
      <c r="C285" s="191" t="s">
        <v>746</v>
      </c>
      <c r="D285" s="191" t="s">
        <v>158</v>
      </c>
      <c r="E285" s="192" t="s">
        <v>747</v>
      </c>
      <c r="F285" s="193" t="s">
        <v>748</v>
      </c>
      <c r="G285" s="194" t="s">
        <v>168</v>
      </c>
      <c r="H285" s="195">
        <v>2</v>
      </c>
      <c r="I285" s="196"/>
      <c r="J285" s="197">
        <f>ROUND(I285*H285,2)</f>
        <v>0</v>
      </c>
      <c r="K285" s="198"/>
      <c r="L285" s="38"/>
      <c r="M285" s="199" t="s">
        <v>1</v>
      </c>
      <c r="N285" s="200" t="s">
        <v>43</v>
      </c>
      <c r="O285" s="70"/>
      <c r="P285" s="201">
        <f>O285*H285</f>
        <v>0</v>
      </c>
      <c r="Q285" s="201">
        <v>3.6000000000000002E-4</v>
      </c>
      <c r="R285" s="201">
        <f>Q285*H285</f>
        <v>7.2000000000000005E-4</v>
      </c>
      <c r="S285" s="201">
        <v>0</v>
      </c>
      <c r="T285" s="20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239</v>
      </c>
      <c r="AT285" s="203" t="s">
        <v>158</v>
      </c>
      <c r="AU285" s="203" t="s">
        <v>87</v>
      </c>
      <c r="AY285" s="16" t="s">
        <v>155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239</v>
      </c>
      <c r="BM285" s="203" t="s">
        <v>749</v>
      </c>
    </row>
    <row r="286" spans="1:65" s="2" customFormat="1" ht="24.2" customHeight="1">
      <c r="A286" s="33"/>
      <c r="B286" s="34"/>
      <c r="C286" s="191" t="s">
        <v>750</v>
      </c>
      <c r="D286" s="191" t="s">
        <v>158</v>
      </c>
      <c r="E286" s="192" t="s">
        <v>751</v>
      </c>
      <c r="F286" s="193" t="s">
        <v>752</v>
      </c>
      <c r="G286" s="194" t="s">
        <v>352</v>
      </c>
      <c r="H286" s="243"/>
      <c r="I286" s="196"/>
      <c r="J286" s="197">
        <f>ROUND(I286*H286,2)</f>
        <v>0</v>
      </c>
      <c r="K286" s="198"/>
      <c r="L286" s="38"/>
      <c r="M286" s="199" t="s">
        <v>1</v>
      </c>
      <c r="N286" s="200" t="s">
        <v>43</v>
      </c>
      <c r="O286" s="70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239</v>
      </c>
      <c r="AT286" s="203" t="s">
        <v>158</v>
      </c>
      <c r="AU286" s="203" t="s">
        <v>87</v>
      </c>
      <c r="AY286" s="16" t="s">
        <v>155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85</v>
      </c>
      <c r="BK286" s="204">
        <f>ROUND(I286*H286,2)</f>
        <v>0</v>
      </c>
      <c r="BL286" s="16" t="s">
        <v>239</v>
      </c>
      <c r="BM286" s="203" t="s">
        <v>753</v>
      </c>
    </row>
    <row r="287" spans="1:65" s="12" customFormat="1" ht="22.9" customHeight="1">
      <c r="B287" s="175"/>
      <c r="C287" s="176"/>
      <c r="D287" s="177" t="s">
        <v>77</v>
      </c>
      <c r="E287" s="189" t="s">
        <v>754</v>
      </c>
      <c r="F287" s="189" t="s">
        <v>755</v>
      </c>
      <c r="G287" s="176"/>
      <c r="H287" s="176"/>
      <c r="I287" s="179"/>
      <c r="J287" s="190">
        <f>BK287</f>
        <v>0</v>
      </c>
      <c r="K287" s="176"/>
      <c r="L287" s="181"/>
      <c r="M287" s="182"/>
      <c r="N287" s="183"/>
      <c r="O287" s="183"/>
      <c r="P287" s="184">
        <f>SUM(P288:P290)</f>
        <v>0</v>
      </c>
      <c r="Q287" s="183"/>
      <c r="R287" s="184">
        <f>SUM(R288:R290)</f>
        <v>7.77E-3</v>
      </c>
      <c r="S287" s="183"/>
      <c r="T287" s="185">
        <f>SUM(T288:T290)</f>
        <v>0</v>
      </c>
      <c r="AR287" s="186" t="s">
        <v>87</v>
      </c>
      <c r="AT287" s="187" t="s">
        <v>77</v>
      </c>
      <c r="AU287" s="187" t="s">
        <v>85</v>
      </c>
      <c r="AY287" s="186" t="s">
        <v>155</v>
      </c>
      <c r="BK287" s="188">
        <f>SUM(BK288:BK290)</f>
        <v>0</v>
      </c>
    </row>
    <row r="288" spans="1:65" s="2" customFormat="1" ht="14.45" customHeight="1">
      <c r="A288" s="33"/>
      <c r="B288" s="34"/>
      <c r="C288" s="191" t="s">
        <v>756</v>
      </c>
      <c r="D288" s="191" t="s">
        <v>158</v>
      </c>
      <c r="E288" s="192" t="s">
        <v>757</v>
      </c>
      <c r="F288" s="193" t="s">
        <v>758</v>
      </c>
      <c r="G288" s="194" t="s">
        <v>179</v>
      </c>
      <c r="H288" s="195">
        <v>37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43</v>
      </c>
      <c r="O288" s="70"/>
      <c r="P288" s="201">
        <f>O288*H288</f>
        <v>0</v>
      </c>
      <c r="Q288" s="201">
        <v>1.0000000000000001E-5</v>
      </c>
      <c r="R288" s="201">
        <f>Q288*H288</f>
        <v>3.7000000000000005E-4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239</v>
      </c>
      <c r="AT288" s="203" t="s">
        <v>158</v>
      </c>
      <c r="AU288" s="203" t="s">
        <v>87</v>
      </c>
      <c r="AY288" s="16" t="s">
        <v>155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85</v>
      </c>
      <c r="BK288" s="204">
        <f>ROUND(I288*H288,2)</f>
        <v>0</v>
      </c>
      <c r="BL288" s="16" t="s">
        <v>239</v>
      </c>
      <c r="BM288" s="203" t="s">
        <v>759</v>
      </c>
    </row>
    <row r="289" spans="1:65" s="2" customFormat="1" ht="14.45" customHeight="1">
      <c r="A289" s="33"/>
      <c r="B289" s="34"/>
      <c r="C289" s="221" t="s">
        <v>760</v>
      </c>
      <c r="D289" s="221" t="s">
        <v>246</v>
      </c>
      <c r="E289" s="222" t="s">
        <v>761</v>
      </c>
      <c r="F289" s="223" t="s">
        <v>762</v>
      </c>
      <c r="G289" s="224" t="s">
        <v>179</v>
      </c>
      <c r="H289" s="225">
        <v>37</v>
      </c>
      <c r="I289" s="226"/>
      <c r="J289" s="227">
        <f>ROUND(I289*H289,2)</f>
        <v>0</v>
      </c>
      <c r="K289" s="228"/>
      <c r="L289" s="229"/>
      <c r="M289" s="230" t="s">
        <v>1</v>
      </c>
      <c r="N289" s="231" t="s">
        <v>43</v>
      </c>
      <c r="O289" s="70"/>
      <c r="P289" s="201">
        <f>O289*H289</f>
        <v>0</v>
      </c>
      <c r="Q289" s="201">
        <v>2.0000000000000001E-4</v>
      </c>
      <c r="R289" s="201">
        <f>Q289*H289</f>
        <v>7.4000000000000003E-3</v>
      </c>
      <c r="S289" s="201">
        <v>0</v>
      </c>
      <c r="T289" s="20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249</v>
      </c>
      <c r="AT289" s="203" t="s">
        <v>246</v>
      </c>
      <c r="AU289" s="203" t="s">
        <v>87</v>
      </c>
      <c r="AY289" s="16" t="s">
        <v>155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85</v>
      </c>
      <c r="BK289" s="204">
        <f>ROUND(I289*H289,2)</f>
        <v>0</v>
      </c>
      <c r="BL289" s="16" t="s">
        <v>239</v>
      </c>
      <c r="BM289" s="203" t="s">
        <v>763</v>
      </c>
    </row>
    <row r="290" spans="1:65" s="2" customFormat="1" ht="24.2" customHeight="1">
      <c r="A290" s="33"/>
      <c r="B290" s="34"/>
      <c r="C290" s="191" t="s">
        <v>764</v>
      </c>
      <c r="D290" s="191" t="s">
        <v>158</v>
      </c>
      <c r="E290" s="192" t="s">
        <v>765</v>
      </c>
      <c r="F290" s="193" t="s">
        <v>766</v>
      </c>
      <c r="G290" s="194" t="s">
        <v>352</v>
      </c>
      <c r="H290" s="243"/>
      <c r="I290" s="196"/>
      <c r="J290" s="197">
        <f>ROUND(I290*H290,2)</f>
        <v>0</v>
      </c>
      <c r="K290" s="198"/>
      <c r="L290" s="38"/>
      <c r="M290" s="199" t="s">
        <v>1</v>
      </c>
      <c r="N290" s="200" t="s">
        <v>43</v>
      </c>
      <c r="O290" s="70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239</v>
      </c>
      <c r="AT290" s="203" t="s">
        <v>158</v>
      </c>
      <c r="AU290" s="203" t="s">
        <v>87</v>
      </c>
      <c r="AY290" s="16" t="s">
        <v>155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6" t="s">
        <v>85</v>
      </c>
      <c r="BK290" s="204">
        <f>ROUND(I290*H290,2)</f>
        <v>0</v>
      </c>
      <c r="BL290" s="16" t="s">
        <v>239</v>
      </c>
      <c r="BM290" s="203" t="s">
        <v>767</v>
      </c>
    </row>
    <row r="291" spans="1:65" s="12" customFormat="1" ht="22.9" customHeight="1">
      <c r="B291" s="175"/>
      <c r="C291" s="176"/>
      <c r="D291" s="177" t="s">
        <v>77</v>
      </c>
      <c r="E291" s="189" t="s">
        <v>514</v>
      </c>
      <c r="F291" s="189" t="s">
        <v>515</v>
      </c>
      <c r="G291" s="176"/>
      <c r="H291" s="176"/>
      <c r="I291" s="179"/>
      <c r="J291" s="190">
        <f>BK291</f>
        <v>0</v>
      </c>
      <c r="K291" s="176"/>
      <c r="L291" s="181"/>
      <c r="M291" s="182"/>
      <c r="N291" s="183"/>
      <c r="O291" s="183"/>
      <c r="P291" s="184">
        <f>SUM(P292:P300)</f>
        <v>0</v>
      </c>
      <c r="Q291" s="183"/>
      <c r="R291" s="184">
        <f>SUM(R292:R300)</f>
        <v>1.6399999999999998E-2</v>
      </c>
      <c r="S291" s="183"/>
      <c r="T291" s="185">
        <f>SUM(T292:T300)</f>
        <v>3.609</v>
      </c>
      <c r="AR291" s="186" t="s">
        <v>87</v>
      </c>
      <c r="AT291" s="187" t="s">
        <v>77</v>
      </c>
      <c r="AU291" s="187" t="s">
        <v>85</v>
      </c>
      <c r="AY291" s="186" t="s">
        <v>155</v>
      </c>
      <c r="BK291" s="188">
        <f>SUM(BK292:BK300)</f>
        <v>0</v>
      </c>
    </row>
    <row r="292" spans="1:65" s="2" customFormat="1" ht="14.45" customHeight="1">
      <c r="A292" s="33"/>
      <c r="B292" s="34"/>
      <c r="C292" s="191" t="s">
        <v>768</v>
      </c>
      <c r="D292" s="191" t="s">
        <v>158</v>
      </c>
      <c r="E292" s="192" t="s">
        <v>769</v>
      </c>
      <c r="F292" s="193" t="s">
        <v>770</v>
      </c>
      <c r="G292" s="194" t="s">
        <v>174</v>
      </c>
      <c r="H292" s="195">
        <v>481</v>
      </c>
      <c r="I292" s="196"/>
      <c r="J292" s="197">
        <f t="shared" ref="J292:J298" si="20">ROUND(I292*H292,2)</f>
        <v>0</v>
      </c>
      <c r="K292" s="198"/>
      <c r="L292" s="38"/>
      <c r="M292" s="199" t="s">
        <v>1</v>
      </c>
      <c r="N292" s="200" t="s">
        <v>43</v>
      </c>
      <c r="O292" s="70"/>
      <c r="P292" s="201">
        <f t="shared" ref="P292:P298" si="21">O292*H292</f>
        <v>0</v>
      </c>
      <c r="Q292" s="201">
        <v>0</v>
      </c>
      <c r="R292" s="201">
        <f t="shared" ref="R292:R298" si="22">Q292*H292</f>
        <v>0</v>
      </c>
      <c r="S292" s="201">
        <v>7.0000000000000001E-3</v>
      </c>
      <c r="T292" s="202">
        <f t="shared" ref="T292:T298" si="23">S292*H292</f>
        <v>3.367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239</v>
      </c>
      <c r="AT292" s="203" t="s">
        <v>158</v>
      </c>
      <c r="AU292" s="203" t="s">
        <v>87</v>
      </c>
      <c r="AY292" s="16" t="s">
        <v>155</v>
      </c>
      <c r="BE292" s="204">
        <f t="shared" ref="BE292:BE298" si="24">IF(N292="základní",J292,0)</f>
        <v>0</v>
      </c>
      <c r="BF292" s="204">
        <f t="shared" ref="BF292:BF298" si="25">IF(N292="snížená",J292,0)</f>
        <v>0</v>
      </c>
      <c r="BG292" s="204">
        <f t="shared" ref="BG292:BG298" si="26">IF(N292="zákl. přenesená",J292,0)</f>
        <v>0</v>
      </c>
      <c r="BH292" s="204">
        <f t="shared" ref="BH292:BH298" si="27">IF(N292="sníž. přenesená",J292,0)</f>
        <v>0</v>
      </c>
      <c r="BI292" s="204">
        <f t="shared" ref="BI292:BI298" si="28">IF(N292="nulová",J292,0)</f>
        <v>0</v>
      </c>
      <c r="BJ292" s="16" t="s">
        <v>85</v>
      </c>
      <c r="BK292" s="204">
        <f t="shared" ref="BK292:BK298" si="29">ROUND(I292*H292,2)</f>
        <v>0</v>
      </c>
      <c r="BL292" s="16" t="s">
        <v>239</v>
      </c>
      <c r="BM292" s="203" t="s">
        <v>771</v>
      </c>
    </row>
    <row r="293" spans="1:65" s="2" customFormat="1" ht="24.2" customHeight="1">
      <c r="A293" s="33"/>
      <c r="B293" s="34"/>
      <c r="C293" s="191" t="s">
        <v>772</v>
      </c>
      <c r="D293" s="191" t="s">
        <v>158</v>
      </c>
      <c r="E293" s="192" t="s">
        <v>517</v>
      </c>
      <c r="F293" s="193" t="s">
        <v>518</v>
      </c>
      <c r="G293" s="194" t="s">
        <v>179</v>
      </c>
      <c r="H293" s="195">
        <v>4</v>
      </c>
      <c r="I293" s="196"/>
      <c r="J293" s="197">
        <f t="shared" si="20"/>
        <v>0</v>
      </c>
      <c r="K293" s="198"/>
      <c r="L293" s="38"/>
      <c r="M293" s="199" t="s">
        <v>1</v>
      </c>
      <c r="N293" s="200" t="s">
        <v>43</v>
      </c>
      <c r="O293" s="70"/>
      <c r="P293" s="201">
        <f t="shared" si="21"/>
        <v>0</v>
      </c>
      <c r="Q293" s="201">
        <v>0</v>
      </c>
      <c r="R293" s="201">
        <f t="shared" si="22"/>
        <v>0</v>
      </c>
      <c r="S293" s="201">
        <v>0.05</v>
      </c>
      <c r="T293" s="202">
        <f t="shared" si="23"/>
        <v>0.2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239</v>
      </c>
      <c r="AT293" s="203" t="s">
        <v>158</v>
      </c>
      <c r="AU293" s="203" t="s">
        <v>87</v>
      </c>
      <c r="AY293" s="16" t="s">
        <v>155</v>
      </c>
      <c r="BE293" s="204">
        <f t="shared" si="24"/>
        <v>0</v>
      </c>
      <c r="BF293" s="204">
        <f t="shared" si="25"/>
        <v>0</v>
      </c>
      <c r="BG293" s="204">
        <f t="shared" si="26"/>
        <v>0</v>
      </c>
      <c r="BH293" s="204">
        <f t="shared" si="27"/>
        <v>0</v>
      </c>
      <c r="BI293" s="204">
        <f t="shared" si="28"/>
        <v>0</v>
      </c>
      <c r="BJ293" s="16" t="s">
        <v>85</v>
      </c>
      <c r="BK293" s="204">
        <f t="shared" si="29"/>
        <v>0</v>
      </c>
      <c r="BL293" s="16" t="s">
        <v>239</v>
      </c>
      <c r="BM293" s="203" t="s">
        <v>773</v>
      </c>
    </row>
    <row r="294" spans="1:65" s="2" customFormat="1" ht="24.2" customHeight="1">
      <c r="A294" s="33"/>
      <c r="B294" s="34"/>
      <c r="C294" s="191" t="s">
        <v>774</v>
      </c>
      <c r="D294" s="191" t="s">
        <v>158</v>
      </c>
      <c r="E294" s="192" t="s">
        <v>521</v>
      </c>
      <c r="F294" s="193" t="s">
        <v>522</v>
      </c>
      <c r="G294" s="194" t="s">
        <v>179</v>
      </c>
      <c r="H294" s="195">
        <v>4</v>
      </c>
      <c r="I294" s="196"/>
      <c r="J294" s="197">
        <f t="shared" si="20"/>
        <v>0</v>
      </c>
      <c r="K294" s="198"/>
      <c r="L294" s="38"/>
      <c r="M294" s="199" t="s">
        <v>1</v>
      </c>
      <c r="N294" s="200" t="s">
        <v>43</v>
      </c>
      <c r="O294" s="70"/>
      <c r="P294" s="201">
        <f t="shared" si="21"/>
        <v>0</v>
      </c>
      <c r="Q294" s="201">
        <v>0</v>
      </c>
      <c r="R294" s="201">
        <f t="shared" si="22"/>
        <v>0</v>
      </c>
      <c r="S294" s="201">
        <v>0</v>
      </c>
      <c r="T294" s="202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239</v>
      </c>
      <c r="AT294" s="203" t="s">
        <v>158</v>
      </c>
      <c r="AU294" s="203" t="s">
        <v>87</v>
      </c>
      <c r="AY294" s="16" t="s">
        <v>155</v>
      </c>
      <c r="BE294" s="204">
        <f t="shared" si="24"/>
        <v>0</v>
      </c>
      <c r="BF294" s="204">
        <f t="shared" si="25"/>
        <v>0</v>
      </c>
      <c r="BG294" s="204">
        <f t="shared" si="26"/>
        <v>0</v>
      </c>
      <c r="BH294" s="204">
        <f t="shared" si="27"/>
        <v>0</v>
      </c>
      <c r="BI294" s="204">
        <f t="shared" si="28"/>
        <v>0</v>
      </c>
      <c r="BJ294" s="16" t="s">
        <v>85</v>
      </c>
      <c r="BK294" s="204">
        <f t="shared" si="29"/>
        <v>0</v>
      </c>
      <c r="BL294" s="16" t="s">
        <v>239</v>
      </c>
      <c r="BM294" s="203" t="s">
        <v>775</v>
      </c>
    </row>
    <row r="295" spans="1:65" s="2" customFormat="1" ht="14.45" customHeight="1">
      <c r="A295" s="33"/>
      <c r="B295" s="34"/>
      <c r="C295" s="221" t="s">
        <v>776</v>
      </c>
      <c r="D295" s="221" t="s">
        <v>246</v>
      </c>
      <c r="E295" s="222" t="s">
        <v>525</v>
      </c>
      <c r="F295" s="223" t="s">
        <v>526</v>
      </c>
      <c r="G295" s="224" t="s">
        <v>179</v>
      </c>
      <c r="H295" s="225">
        <v>4</v>
      </c>
      <c r="I295" s="226"/>
      <c r="J295" s="227">
        <f t="shared" si="20"/>
        <v>0</v>
      </c>
      <c r="K295" s="228"/>
      <c r="L295" s="229"/>
      <c r="M295" s="230" t="s">
        <v>1</v>
      </c>
      <c r="N295" s="231" t="s">
        <v>43</v>
      </c>
      <c r="O295" s="70"/>
      <c r="P295" s="201">
        <f t="shared" si="21"/>
        <v>0</v>
      </c>
      <c r="Q295" s="201">
        <v>2.8999999999999998E-3</v>
      </c>
      <c r="R295" s="201">
        <f t="shared" si="22"/>
        <v>1.1599999999999999E-2</v>
      </c>
      <c r="S295" s="201">
        <v>0</v>
      </c>
      <c r="T295" s="202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249</v>
      </c>
      <c r="AT295" s="203" t="s">
        <v>246</v>
      </c>
      <c r="AU295" s="203" t="s">
        <v>87</v>
      </c>
      <c r="AY295" s="16" t="s">
        <v>155</v>
      </c>
      <c r="BE295" s="204">
        <f t="shared" si="24"/>
        <v>0</v>
      </c>
      <c r="BF295" s="204">
        <f t="shared" si="25"/>
        <v>0</v>
      </c>
      <c r="BG295" s="204">
        <f t="shared" si="26"/>
        <v>0</v>
      </c>
      <c r="BH295" s="204">
        <f t="shared" si="27"/>
        <v>0</v>
      </c>
      <c r="BI295" s="204">
        <f t="shared" si="28"/>
        <v>0</v>
      </c>
      <c r="BJ295" s="16" t="s">
        <v>85</v>
      </c>
      <c r="BK295" s="204">
        <f t="shared" si="29"/>
        <v>0</v>
      </c>
      <c r="BL295" s="16" t="s">
        <v>239</v>
      </c>
      <c r="BM295" s="203" t="s">
        <v>777</v>
      </c>
    </row>
    <row r="296" spans="1:65" s="2" customFormat="1" ht="14.45" customHeight="1">
      <c r="A296" s="33"/>
      <c r="B296" s="34"/>
      <c r="C296" s="191" t="s">
        <v>778</v>
      </c>
      <c r="D296" s="191" t="s">
        <v>158</v>
      </c>
      <c r="E296" s="192" t="s">
        <v>529</v>
      </c>
      <c r="F296" s="193" t="s">
        <v>530</v>
      </c>
      <c r="G296" s="194" t="s">
        <v>179</v>
      </c>
      <c r="H296" s="195">
        <v>1.2</v>
      </c>
      <c r="I296" s="196"/>
      <c r="J296" s="197">
        <f t="shared" si="20"/>
        <v>0</v>
      </c>
      <c r="K296" s="198"/>
      <c r="L296" s="38"/>
      <c r="M296" s="199" t="s">
        <v>1</v>
      </c>
      <c r="N296" s="200" t="s">
        <v>43</v>
      </c>
      <c r="O296" s="70"/>
      <c r="P296" s="201">
        <f t="shared" si="21"/>
        <v>0</v>
      </c>
      <c r="Q296" s="201">
        <v>0</v>
      </c>
      <c r="R296" s="201">
        <f t="shared" si="22"/>
        <v>0</v>
      </c>
      <c r="S296" s="201">
        <v>3.5000000000000003E-2</v>
      </c>
      <c r="T296" s="202">
        <f t="shared" si="23"/>
        <v>4.2000000000000003E-2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239</v>
      </c>
      <c r="AT296" s="203" t="s">
        <v>158</v>
      </c>
      <c r="AU296" s="203" t="s">
        <v>87</v>
      </c>
      <c r="AY296" s="16" t="s">
        <v>155</v>
      </c>
      <c r="BE296" s="204">
        <f t="shared" si="24"/>
        <v>0</v>
      </c>
      <c r="BF296" s="204">
        <f t="shared" si="25"/>
        <v>0</v>
      </c>
      <c r="BG296" s="204">
        <f t="shared" si="26"/>
        <v>0</v>
      </c>
      <c r="BH296" s="204">
        <f t="shared" si="27"/>
        <v>0</v>
      </c>
      <c r="BI296" s="204">
        <f t="shared" si="28"/>
        <v>0</v>
      </c>
      <c r="BJ296" s="16" t="s">
        <v>85</v>
      </c>
      <c r="BK296" s="204">
        <f t="shared" si="29"/>
        <v>0</v>
      </c>
      <c r="BL296" s="16" t="s">
        <v>239</v>
      </c>
      <c r="BM296" s="203" t="s">
        <v>779</v>
      </c>
    </row>
    <row r="297" spans="1:65" s="2" customFormat="1" ht="14.45" customHeight="1">
      <c r="A297" s="33"/>
      <c r="B297" s="34"/>
      <c r="C297" s="191" t="s">
        <v>780</v>
      </c>
      <c r="D297" s="191" t="s">
        <v>158</v>
      </c>
      <c r="E297" s="192" t="s">
        <v>533</v>
      </c>
      <c r="F297" s="193" t="s">
        <v>534</v>
      </c>
      <c r="G297" s="194" t="s">
        <v>179</v>
      </c>
      <c r="H297" s="195">
        <v>1.2</v>
      </c>
      <c r="I297" s="196"/>
      <c r="J297" s="197">
        <f t="shared" si="20"/>
        <v>0</v>
      </c>
      <c r="K297" s="198"/>
      <c r="L297" s="38"/>
      <c r="M297" s="199" t="s">
        <v>1</v>
      </c>
      <c r="N297" s="200" t="s">
        <v>43</v>
      </c>
      <c r="O297" s="70"/>
      <c r="P297" s="201">
        <f t="shared" si="21"/>
        <v>0</v>
      </c>
      <c r="Q297" s="201">
        <v>0</v>
      </c>
      <c r="R297" s="201">
        <f t="shared" si="22"/>
        <v>0</v>
      </c>
      <c r="S297" s="201">
        <v>0</v>
      </c>
      <c r="T297" s="202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239</v>
      </c>
      <c r="AT297" s="203" t="s">
        <v>158</v>
      </c>
      <c r="AU297" s="203" t="s">
        <v>87</v>
      </c>
      <c r="AY297" s="16" t="s">
        <v>155</v>
      </c>
      <c r="BE297" s="204">
        <f t="shared" si="24"/>
        <v>0</v>
      </c>
      <c r="BF297" s="204">
        <f t="shared" si="25"/>
        <v>0</v>
      </c>
      <c r="BG297" s="204">
        <f t="shared" si="26"/>
        <v>0</v>
      </c>
      <c r="BH297" s="204">
        <f t="shared" si="27"/>
        <v>0</v>
      </c>
      <c r="BI297" s="204">
        <f t="shared" si="28"/>
        <v>0</v>
      </c>
      <c r="BJ297" s="16" t="s">
        <v>85</v>
      </c>
      <c r="BK297" s="204">
        <f t="shared" si="29"/>
        <v>0</v>
      </c>
      <c r="BL297" s="16" t="s">
        <v>239</v>
      </c>
      <c r="BM297" s="203" t="s">
        <v>781</v>
      </c>
    </row>
    <row r="298" spans="1:65" s="2" customFormat="1" ht="24.2" customHeight="1">
      <c r="A298" s="33"/>
      <c r="B298" s="34"/>
      <c r="C298" s="221" t="s">
        <v>782</v>
      </c>
      <c r="D298" s="221" t="s">
        <v>246</v>
      </c>
      <c r="E298" s="222" t="s">
        <v>537</v>
      </c>
      <c r="F298" s="223" t="s">
        <v>538</v>
      </c>
      <c r="G298" s="224" t="s">
        <v>179</v>
      </c>
      <c r="H298" s="225">
        <v>1.2</v>
      </c>
      <c r="I298" s="226"/>
      <c r="J298" s="227">
        <f t="shared" si="20"/>
        <v>0</v>
      </c>
      <c r="K298" s="228"/>
      <c r="L298" s="229"/>
      <c r="M298" s="230" t="s">
        <v>1</v>
      </c>
      <c r="N298" s="231" t="s">
        <v>43</v>
      </c>
      <c r="O298" s="70"/>
      <c r="P298" s="201">
        <f t="shared" si="21"/>
        <v>0</v>
      </c>
      <c r="Q298" s="201">
        <v>4.0000000000000001E-3</v>
      </c>
      <c r="R298" s="201">
        <f t="shared" si="22"/>
        <v>4.7999999999999996E-3</v>
      </c>
      <c r="S298" s="201">
        <v>0</v>
      </c>
      <c r="T298" s="202">
        <f t="shared" si="2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249</v>
      </c>
      <c r="AT298" s="203" t="s">
        <v>246</v>
      </c>
      <c r="AU298" s="203" t="s">
        <v>87</v>
      </c>
      <c r="AY298" s="16" t="s">
        <v>155</v>
      </c>
      <c r="BE298" s="204">
        <f t="shared" si="24"/>
        <v>0</v>
      </c>
      <c r="BF298" s="204">
        <f t="shared" si="25"/>
        <v>0</v>
      </c>
      <c r="BG298" s="204">
        <f t="shared" si="26"/>
        <v>0</v>
      </c>
      <c r="BH298" s="204">
        <f t="shared" si="27"/>
        <v>0</v>
      </c>
      <c r="BI298" s="204">
        <f t="shared" si="28"/>
        <v>0</v>
      </c>
      <c r="BJ298" s="16" t="s">
        <v>85</v>
      </c>
      <c r="BK298" s="204">
        <f t="shared" si="29"/>
        <v>0</v>
      </c>
      <c r="BL298" s="16" t="s">
        <v>239</v>
      </c>
      <c r="BM298" s="203" t="s">
        <v>783</v>
      </c>
    </row>
    <row r="299" spans="1:65" s="2" customFormat="1" ht="19.5">
      <c r="A299" s="33"/>
      <c r="B299" s="34"/>
      <c r="C299" s="35"/>
      <c r="D299" s="207" t="s">
        <v>225</v>
      </c>
      <c r="E299" s="35"/>
      <c r="F299" s="217" t="s">
        <v>540</v>
      </c>
      <c r="G299" s="35"/>
      <c r="H299" s="35"/>
      <c r="I299" s="218"/>
      <c r="J299" s="35"/>
      <c r="K299" s="35"/>
      <c r="L299" s="38"/>
      <c r="M299" s="219"/>
      <c r="N299" s="220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225</v>
      </c>
      <c r="AU299" s="16" t="s">
        <v>87</v>
      </c>
    </row>
    <row r="300" spans="1:65" s="2" customFormat="1" ht="24.2" customHeight="1">
      <c r="A300" s="33"/>
      <c r="B300" s="34"/>
      <c r="C300" s="191" t="s">
        <v>784</v>
      </c>
      <c r="D300" s="191" t="s">
        <v>158</v>
      </c>
      <c r="E300" s="192" t="s">
        <v>542</v>
      </c>
      <c r="F300" s="193" t="s">
        <v>543</v>
      </c>
      <c r="G300" s="194" t="s">
        <v>352</v>
      </c>
      <c r="H300" s="243"/>
      <c r="I300" s="196"/>
      <c r="J300" s="197">
        <f>ROUND(I300*H300,2)</f>
        <v>0</v>
      </c>
      <c r="K300" s="198"/>
      <c r="L300" s="38"/>
      <c r="M300" s="199" t="s">
        <v>1</v>
      </c>
      <c r="N300" s="200" t="s">
        <v>43</v>
      </c>
      <c r="O300" s="70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3" t="s">
        <v>239</v>
      </c>
      <c r="AT300" s="203" t="s">
        <v>158</v>
      </c>
      <c r="AU300" s="203" t="s">
        <v>87</v>
      </c>
      <c r="AY300" s="16" t="s">
        <v>155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6" t="s">
        <v>85</v>
      </c>
      <c r="BK300" s="204">
        <f>ROUND(I300*H300,2)</f>
        <v>0</v>
      </c>
      <c r="BL300" s="16" t="s">
        <v>239</v>
      </c>
      <c r="BM300" s="203" t="s">
        <v>785</v>
      </c>
    </row>
    <row r="301" spans="1:65" s="12" customFormat="1" ht="22.9" customHeight="1">
      <c r="B301" s="175"/>
      <c r="C301" s="176"/>
      <c r="D301" s="177" t="s">
        <v>77</v>
      </c>
      <c r="E301" s="189" t="s">
        <v>427</v>
      </c>
      <c r="F301" s="189" t="s">
        <v>428</v>
      </c>
      <c r="G301" s="176"/>
      <c r="H301" s="176"/>
      <c r="I301" s="179"/>
      <c r="J301" s="190">
        <f>BK301</f>
        <v>0</v>
      </c>
      <c r="K301" s="176"/>
      <c r="L301" s="181"/>
      <c r="M301" s="182"/>
      <c r="N301" s="183"/>
      <c r="O301" s="183"/>
      <c r="P301" s="184">
        <f>P302</f>
        <v>0</v>
      </c>
      <c r="Q301" s="183"/>
      <c r="R301" s="184">
        <f>R302</f>
        <v>1.3500000000000001E-3</v>
      </c>
      <c r="S301" s="183"/>
      <c r="T301" s="185">
        <f>T302</f>
        <v>0</v>
      </c>
      <c r="AR301" s="186" t="s">
        <v>87</v>
      </c>
      <c r="AT301" s="187" t="s">
        <v>77</v>
      </c>
      <c r="AU301" s="187" t="s">
        <v>85</v>
      </c>
      <c r="AY301" s="186" t="s">
        <v>155</v>
      </c>
      <c r="BK301" s="188">
        <f>BK302</f>
        <v>0</v>
      </c>
    </row>
    <row r="302" spans="1:65" s="2" customFormat="1" ht="24.2" customHeight="1">
      <c r="A302" s="33"/>
      <c r="B302" s="34"/>
      <c r="C302" s="191" t="s">
        <v>786</v>
      </c>
      <c r="D302" s="191" t="s">
        <v>158</v>
      </c>
      <c r="E302" s="192" t="s">
        <v>430</v>
      </c>
      <c r="F302" s="193" t="s">
        <v>431</v>
      </c>
      <c r="G302" s="194" t="s">
        <v>174</v>
      </c>
      <c r="H302" s="195">
        <v>10</v>
      </c>
      <c r="I302" s="196"/>
      <c r="J302" s="197">
        <f>ROUND(I302*H302,2)</f>
        <v>0</v>
      </c>
      <c r="K302" s="198"/>
      <c r="L302" s="38"/>
      <c r="M302" s="244" t="s">
        <v>1</v>
      </c>
      <c r="N302" s="245" t="s">
        <v>43</v>
      </c>
      <c r="O302" s="246"/>
      <c r="P302" s="247">
        <f>O302*H302</f>
        <v>0</v>
      </c>
      <c r="Q302" s="247">
        <v>1.35E-4</v>
      </c>
      <c r="R302" s="247">
        <f>Q302*H302</f>
        <v>1.3500000000000001E-3</v>
      </c>
      <c r="S302" s="247">
        <v>0</v>
      </c>
      <c r="T302" s="248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3" t="s">
        <v>239</v>
      </c>
      <c r="AT302" s="203" t="s">
        <v>158</v>
      </c>
      <c r="AU302" s="203" t="s">
        <v>87</v>
      </c>
      <c r="AY302" s="16" t="s">
        <v>155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6" t="s">
        <v>85</v>
      </c>
      <c r="BK302" s="204">
        <f>ROUND(I302*H302,2)</f>
        <v>0</v>
      </c>
      <c r="BL302" s="16" t="s">
        <v>239</v>
      </c>
      <c r="BM302" s="203" t="s">
        <v>432</v>
      </c>
    </row>
    <row r="303" spans="1:65" s="2" customFormat="1" ht="6.95" customHeight="1">
      <c r="A303" s="3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38"/>
      <c r="M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</row>
  </sheetData>
  <sheetProtection algorithmName="SHA-512" hashValue="tHUxgiVnZzelYQaXS9cKnnxmTj9LW4ErEZE++g+3N+efDqVK8LAgQVzP90VzC0RMeF9q3KhXeRm/JYlksbk1rg==" saltValue="Yy3mYW9L30PxZjFn9YipDV8SMR8T6Z/EW7DfJkE5rVXs2OmLufjTSR5ulhBzFEBG2DWfntxmMdHbqBExekLZdg==" spinCount="100000" sheet="1" objects="1" scenarios="1" formatColumns="0" formatRows="0" autoFilter="0"/>
  <autoFilter ref="C134:K302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787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788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ROUND((SUM(BE139:BE368)),  2)</f>
        <v>0</v>
      </c>
      <c r="G35" s="33"/>
      <c r="H35" s="33"/>
      <c r="I35" s="129">
        <v>0.21</v>
      </c>
      <c r="J35" s="128">
        <f>ROUND(((SUM(BE139:BE368))*I35),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ROUND((SUM(BF139:BF368)),  2)</f>
        <v>0</v>
      </c>
      <c r="G36" s="33"/>
      <c r="H36" s="33"/>
      <c r="I36" s="129">
        <v>0.15</v>
      </c>
      <c r="J36" s="128">
        <f>ROUND(((SUM(BF139:BF368))*I36),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ROUND((SUM(BG139:BG368)),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ROUND((SUM(BH139:BH368)),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ROUND((SUM(BI139:BI368)),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787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002.1 - Vnější plášť ED ŘAS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J141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789</v>
      </c>
      <c r="E102" s="160"/>
      <c r="F102" s="160"/>
      <c r="G102" s="160"/>
      <c r="H102" s="160"/>
      <c r="I102" s="160"/>
      <c r="J102" s="161">
        <f>J180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790</v>
      </c>
      <c r="E103" s="160"/>
      <c r="F103" s="160"/>
      <c r="G103" s="160"/>
      <c r="H103" s="160"/>
      <c r="I103" s="160"/>
      <c r="J103" s="161">
        <f>J185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132</v>
      </c>
      <c r="E104" s="160"/>
      <c r="F104" s="160"/>
      <c r="G104" s="160"/>
      <c r="H104" s="160"/>
      <c r="I104" s="160"/>
      <c r="J104" s="161">
        <f>J210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133</v>
      </c>
      <c r="E105" s="160"/>
      <c r="F105" s="160"/>
      <c r="G105" s="160"/>
      <c r="H105" s="160"/>
      <c r="I105" s="160"/>
      <c r="J105" s="161">
        <f>J222</f>
        <v>0</v>
      </c>
      <c r="K105" s="103"/>
      <c r="L105" s="162"/>
    </row>
    <row r="106" spans="1:47" s="9" customFormat="1" ht="24.95" customHeight="1">
      <c r="B106" s="152"/>
      <c r="C106" s="153"/>
      <c r="D106" s="154" t="s">
        <v>134</v>
      </c>
      <c r="E106" s="155"/>
      <c r="F106" s="155"/>
      <c r="G106" s="155"/>
      <c r="H106" s="155"/>
      <c r="I106" s="155"/>
      <c r="J106" s="156">
        <f>J224</f>
        <v>0</v>
      </c>
      <c r="K106" s="153"/>
      <c r="L106" s="157"/>
    </row>
    <row r="107" spans="1:47" s="10" customFormat="1" ht="19.899999999999999" customHeight="1">
      <c r="B107" s="158"/>
      <c r="C107" s="103"/>
      <c r="D107" s="159" t="s">
        <v>791</v>
      </c>
      <c r="E107" s="160"/>
      <c r="F107" s="160"/>
      <c r="G107" s="160"/>
      <c r="H107" s="160"/>
      <c r="I107" s="160"/>
      <c r="J107" s="161">
        <f>J225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137</v>
      </c>
      <c r="E108" s="160"/>
      <c r="F108" s="160"/>
      <c r="G108" s="160"/>
      <c r="H108" s="160"/>
      <c r="I108" s="160"/>
      <c r="J108" s="161">
        <f>J231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792</v>
      </c>
      <c r="E109" s="160"/>
      <c r="F109" s="160"/>
      <c r="G109" s="160"/>
      <c r="H109" s="160"/>
      <c r="I109" s="160"/>
      <c r="J109" s="161">
        <f>J234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793</v>
      </c>
      <c r="E110" s="160"/>
      <c r="F110" s="160"/>
      <c r="G110" s="160"/>
      <c r="H110" s="160"/>
      <c r="I110" s="160"/>
      <c r="J110" s="161">
        <f>J246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794</v>
      </c>
      <c r="E111" s="160"/>
      <c r="F111" s="160"/>
      <c r="G111" s="160"/>
      <c r="H111" s="160"/>
      <c r="I111" s="160"/>
      <c r="J111" s="161">
        <f>J257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138</v>
      </c>
      <c r="E112" s="160"/>
      <c r="F112" s="160"/>
      <c r="G112" s="160"/>
      <c r="H112" s="160"/>
      <c r="I112" s="160"/>
      <c r="J112" s="161">
        <f>J260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795</v>
      </c>
      <c r="E113" s="160"/>
      <c r="F113" s="160"/>
      <c r="G113" s="160"/>
      <c r="H113" s="160"/>
      <c r="I113" s="160"/>
      <c r="J113" s="161">
        <f>J275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434</v>
      </c>
      <c r="E114" s="160"/>
      <c r="F114" s="160"/>
      <c r="G114" s="160"/>
      <c r="H114" s="160"/>
      <c r="I114" s="160"/>
      <c r="J114" s="161">
        <f>J316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796</v>
      </c>
      <c r="E115" s="160"/>
      <c r="F115" s="160"/>
      <c r="G115" s="160"/>
      <c r="H115" s="160"/>
      <c r="I115" s="160"/>
      <c r="J115" s="161">
        <f>J350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797</v>
      </c>
      <c r="E116" s="160"/>
      <c r="F116" s="160"/>
      <c r="G116" s="160"/>
      <c r="H116" s="160"/>
      <c r="I116" s="160"/>
      <c r="J116" s="161">
        <f>J360</f>
        <v>0</v>
      </c>
      <c r="K116" s="103"/>
      <c r="L116" s="162"/>
    </row>
    <row r="117" spans="1:31" s="10" customFormat="1" ht="19.899999999999999" customHeight="1">
      <c r="B117" s="158"/>
      <c r="C117" s="103"/>
      <c r="D117" s="159" t="s">
        <v>798</v>
      </c>
      <c r="E117" s="160"/>
      <c r="F117" s="160"/>
      <c r="G117" s="160"/>
      <c r="H117" s="160"/>
      <c r="I117" s="160"/>
      <c r="J117" s="161">
        <f>J363</f>
        <v>0</v>
      </c>
      <c r="K117" s="103"/>
      <c r="L117" s="162"/>
    </row>
    <row r="118" spans="1:31" s="2" customFormat="1" ht="21.7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3" spans="1:31" s="2" customFormat="1" ht="6.95" customHeight="1">
      <c r="A123" s="33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4.95" customHeight="1">
      <c r="A124" s="33"/>
      <c r="B124" s="34"/>
      <c r="C124" s="22" t="s">
        <v>140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16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5"/>
      <c r="D127" s="35"/>
      <c r="E127" s="301" t="str">
        <f>E7</f>
        <v>Oprava objeku OTV</v>
      </c>
      <c r="F127" s="302"/>
      <c r="G127" s="302"/>
      <c r="H127" s="302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" customFormat="1" ht="12" customHeight="1">
      <c r="B128" s="20"/>
      <c r="C128" s="28" t="s">
        <v>119</v>
      </c>
      <c r="D128" s="21"/>
      <c r="E128" s="21"/>
      <c r="F128" s="21"/>
      <c r="G128" s="21"/>
      <c r="H128" s="21"/>
      <c r="I128" s="21"/>
      <c r="J128" s="21"/>
      <c r="K128" s="21"/>
      <c r="L128" s="19"/>
    </row>
    <row r="129" spans="1:65" s="2" customFormat="1" ht="16.5" customHeight="1">
      <c r="A129" s="33"/>
      <c r="B129" s="34"/>
      <c r="C129" s="35"/>
      <c r="D129" s="35"/>
      <c r="E129" s="301" t="s">
        <v>787</v>
      </c>
      <c r="F129" s="303"/>
      <c r="G129" s="303"/>
      <c r="H129" s="303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121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254" t="str">
        <f>E11</f>
        <v>002.1 - Vnější plášť ED ŘAS</v>
      </c>
      <c r="F131" s="303"/>
      <c r="G131" s="303"/>
      <c r="H131" s="303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20</v>
      </c>
      <c r="D133" s="35"/>
      <c r="E133" s="35"/>
      <c r="F133" s="26" t="str">
        <f>F14</f>
        <v>Kolín</v>
      </c>
      <c r="G133" s="35"/>
      <c r="H133" s="35"/>
      <c r="I133" s="28" t="s">
        <v>22</v>
      </c>
      <c r="J133" s="65" t="str">
        <f>IF(J14="","",J14)</f>
        <v>19. 10. 2020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5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24</v>
      </c>
      <c r="D135" s="35"/>
      <c r="E135" s="35"/>
      <c r="F135" s="26" t="str">
        <f>E17</f>
        <v>Správa železnic, státní organizace</v>
      </c>
      <c r="G135" s="35"/>
      <c r="H135" s="35"/>
      <c r="I135" s="28" t="s">
        <v>32</v>
      </c>
      <c r="J135" s="31" t="str">
        <f>E23</f>
        <v xml:space="preserve"> 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2" customHeight="1">
      <c r="A136" s="33"/>
      <c r="B136" s="34"/>
      <c r="C136" s="28" t="s">
        <v>30</v>
      </c>
      <c r="D136" s="35"/>
      <c r="E136" s="35"/>
      <c r="F136" s="26" t="str">
        <f>IF(E20="","",E20)</f>
        <v>Vyplň údaj</v>
      </c>
      <c r="G136" s="35"/>
      <c r="H136" s="35"/>
      <c r="I136" s="28" t="s">
        <v>35</v>
      </c>
      <c r="J136" s="31" t="str">
        <f>E26</f>
        <v>L. Ulrich, DiS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35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63"/>
      <c r="B138" s="164"/>
      <c r="C138" s="165" t="s">
        <v>141</v>
      </c>
      <c r="D138" s="166" t="s">
        <v>63</v>
      </c>
      <c r="E138" s="166" t="s">
        <v>59</v>
      </c>
      <c r="F138" s="166" t="s">
        <v>60</v>
      </c>
      <c r="G138" s="166" t="s">
        <v>142</v>
      </c>
      <c r="H138" s="166" t="s">
        <v>143</v>
      </c>
      <c r="I138" s="166" t="s">
        <v>144</v>
      </c>
      <c r="J138" s="167" t="s">
        <v>125</v>
      </c>
      <c r="K138" s="168" t="s">
        <v>145</v>
      </c>
      <c r="L138" s="169"/>
      <c r="M138" s="74" t="s">
        <v>1</v>
      </c>
      <c r="N138" s="75" t="s">
        <v>42</v>
      </c>
      <c r="O138" s="75" t="s">
        <v>146</v>
      </c>
      <c r="P138" s="75" t="s">
        <v>147</v>
      </c>
      <c r="Q138" s="75" t="s">
        <v>148</v>
      </c>
      <c r="R138" s="75" t="s">
        <v>149</v>
      </c>
      <c r="S138" s="75" t="s">
        <v>150</v>
      </c>
      <c r="T138" s="76" t="s">
        <v>151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</row>
    <row r="139" spans="1:65" s="2" customFormat="1" ht="22.9" customHeight="1">
      <c r="A139" s="33"/>
      <c r="B139" s="34"/>
      <c r="C139" s="81" t="s">
        <v>152</v>
      </c>
      <c r="D139" s="35"/>
      <c r="E139" s="35"/>
      <c r="F139" s="35"/>
      <c r="G139" s="35"/>
      <c r="H139" s="35"/>
      <c r="I139" s="35"/>
      <c r="J139" s="170">
        <f>BK139</f>
        <v>0</v>
      </c>
      <c r="K139" s="35"/>
      <c r="L139" s="38"/>
      <c r="M139" s="77"/>
      <c r="N139" s="171"/>
      <c r="O139" s="78"/>
      <c r="P139" s="172">
        <f>P140+P224</f>
        <v>0</v>
      </c>
      <c r="Q139" s="78"/>
      <c r="R139" s="172">
        <f>R140+R224</f>
        <v>39.115188499999995</v>
      </c>
      <c r="S139" s="78"/>
      <c r="T139" s="173">
        <f>T140+T224</f>
        <v>48.600870999999998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77</v>
      </c>
      <c r="AU139" s="16" t="s">
        <v>127</v>
      </c>
      <c r="BK139" s="174">
        <f>BK140+BK224</f>
        <v>0</v>
      </c>
    </row>
    <row r="140" spans="1:65" s="12" customFormat="1" ht="25.9" customHeight="1">
      <c r="B140" s="175"/>
      <c r="C140" s="176"/>
      <c r="D140" s="177" t="s">
        <v>77</v>
      </c>
      <c r="E140" s="178" t="s">
        <v>153</v>
      </c>
      <c r="F140" s="178" t="s">
        <v>154</v>
      </c>
      <c r="G140" s="176"/>
      <c r="H140" s="176"/>
      <c r="I140" s="179"/>
      <c r="J140" s="180">
        <f>BK140</f>
        <v>0</v>
      </c>
      <c r="K140" s="176"/>
      <c r="L140" s="181"/>
      <c r="M140" s="182"/>
      <c r="N140" s="183"/>
      <c r="O140" s="183"/>
      <c r="P140" s="184">
        <f>P141+P148+P180+P185+P210+P222</f>
        <v>0</v>
      </c>
      <c r="Q140" s="183"/>
      <c r="R140" s="184">
        <f>R141+R148+R180+R185+R210+R222</f>
        <v>34.819671699999994</v>
      </c>
      <c r="S140" s="183"/>
      <c r="T140" s="185">
        <f>T141+T148+T180+T185+T210+T222</f>
        <v>47.648209999999999</v>
      </c>
      <c r="AR140" s="186" t="s">
        <v>85</v>
      </c>
      <c r="AT140" s="187" t="s">
        <v>77</v>
      </c>
      <c r="AU140" s="187" t="s">
        <v>78</v>
      </c>
      <c r="AY140" s="186" t="s">
        <v>155</v>
      </c>
      <c r="BK140" s="188">
        <f>BK141+BK148+BK180+BK185+BK210+BK222</f>
        <v>0</v>
      </c>
    </row>
    <row r="141" spans="1:65" s="12" customFormat="1" ht="22.9" customHeight="1">
      <c r="B141" s="175"/>
      <c r="C141" s="176"/>
      <c r="D141" s="177" t="s">
        <v>77</v>
      </c>
      <c r="E141" s="189" t="s">
        <v>156</v>
      </c>
      <c r="F141" s="189" t="s">
        <v>157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SUM(P142:P147)</f>
        <v>0</v>
      </c>
      <c r="Q141" s="183"/>
      <c r="R141" s="184">
        <f>SUM(R142:R147)</f>
        <v>3.1983167999999997</v>
      </c>
      <c r="S141" s="183"/>
      <c r="T141" s="185">
        <f>SUM(T142:T147)</f>
        <v>0</v>
      </c>
      <c r="AR141" s="186" t="s">
        <v>85</v>
      </c>
      <c r="AT141" s="187" t="s">
        <v>77</v>
      </c>
      <c r="AU141" s="187" t="s">
        <v>85</v>
      </c>
      <c r="AY141" s="186" t="s">
        <v>155</v>
      </c>
      <c r="BK141" s="188">
        <f>SUM(BK142:BK147)</f>
        <v>0</v>
      </c>
    </row>
    <row r="142" spans="1:65" s="2" customFormat="1" ht="24.2" customHeight="1">
      <c r="A142" s="33"/>
      <c r="B142" s="34"/>
      <c r="C142" s="191" t="s">
        <v>85</v>
      </c>
      <c r="D142" s="191" t="s">
        <v>158</v>
      </c>
      <c r="E142" s="192" t="s">
        <v>799</v>
      </c>
      <c r="F142" s="193" t="s">
        <v>800</v>
      </c>
      <c r="G142" s="194" t="s">
        <v>161</v>
      </c>
      <c r="H142" s="195">
        <v>1.1519999999999999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43</v>
      </c>
      <c r="O142" s="70"/>
      <c r="P142" s="201">
        <f>O142*H142</f>
        <v>0</v>
      </c>
      <c r="Q142" s="201">
        <v>1.3271500000000001</v>
      </c>
      <c r="R142" s="201">
        <f>Q142*H142</f>
        <v>1.5288767999999999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162</v>
      </c>
      <c r="AT142" s="203" t="s">
        <v>158</v>
      </c>
      <c r="AU142" s="203" t="s">
        <v>87</v>
      </c>
      <c r="AY142" s="16" t="s">
        <v>155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162</v>
      </c>
      <c r="BM142" s="203" t="s">
        <v>801</v>
      </c>
    </row>
    <row r="143" spans="1:65" s="13" customFormat="1" ht="11.25">
      <c r="B143" s="205"/>
      <c r="C143" s="206"/>
      <c r="D143" s="207" t="s">
        <v>164</v>
      </c>
      <c r="E143" s="208" t="s">
        <v>1</v>
      </c>
      <c r="F143" s="209" t="s">
        <v>802</v>
      </c>
      <c r="G143" s="206"/>
      <c r="H143" s="210">
        <v>0.86399999999999999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164</v>
      </c>
      <c r="AU143" s="216" t="s">
        <v>87</v>
      </c>
      <c r="AV143" s="13" t="s">
        <v>87</v>
      </c>
      <c r="AW143" s="13" t="s">
        <v>34</v>
      </c>
      <c r="AX143" s="13" t="s">
        <v>78</v>
      </c>
      <c r="AY143" s="216" t="s">
        <v>155</v>
      </c>
    </row>
    <row r="144" spans="1:65" s="13" customFormat="1" ht="11.25">
      <c r="B144" s="205"/>
      <c r="C144" s="206"/>
      <c r="D144" s="207" t="s">
        <v>164</v>
      </c>
      <c r="E144" s="208" t="s">
        <v>1</v>
      </c>
      <c r="F144" s="209" t="s">
        <v>803</v>
      </c>
      <c r="G144" s="206"/>
      <c r="H144" s="210">
        <v>0.28799999999999998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164</v>
      </c>
      <c r="AU144" s="216" t="s">
        <v>87</v>
      </c>
      <c r="AV144" s="13" t="s">
        <v>87</v>
      </c>
      <c r="AW144" s="13" t="s">
        <v>34</v>
      </c>
      <c r="AX144" s="13" t="s">
        <v>78</v>
      </c>
      <c r="AY144" s="216" t="s">
        <v>155</v>
      </c>
    </row>
    <row r="145" spans="1:65" s="14" customFormat="1" ht="11.25">
      <c r="B145" s="232"/>
      <c r="C145" s="233"/>
      <c r="D145" s="207" t="s">
        <v>164</v>
      </c>
      <c r="E145" s="234" t="s">
        <v>1</v>
      </c>
      <c r="F145" s="235" t="s">
        <v>277</v>
      </c>
      <c r="G145" s="233"/>
      <c r="H145" s="236">
        <v>1.1519999999999999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164</v>
      </c>
      <c r="AU145" s="242" t="s">
        <v>87</v>
      </c>
      <c r="AV145" s="14" t="s">
        <v>162</v>
      </c>
      <c r="AW145" s="14" t="s">
        <v>34</v>
      </c>
      <c r="AX145" s="14" t="s">
        <v>85</v>
      </c>
      <c r="AY145" s="242" t="s">
        <v>155</v>
      </c>
    </row>
    <row r="146" spans="1:65" s="2" customFormat="1" ht="37.9" customHeight="1">
      <c r="A146" s="33"/>
      <c r="B146" s="34"/>
      <c r="C146" s="191" t="s">
        <v>87</v>
      </c>
      <c r="D146" s="191" t="s">
        <v>158</v>
      </c>
      <c r="E146" s="192" t="s">
        <v>804</v>
      </c>
      <c r="F146" s="193" t="s">
        <v>805</v>
      </c>
      <c r="G146" s="194" t="s">
        <v>168</v>
      </c>
      <c r="H146" s="195">
        <v>32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43</v>
      </c>
      <c r="O146" s="70"/>
      <c r="P146" s="201">
        <f>O146*H146</f>
        <v>0</v>
      </c>
      <c r="Q146" s="201">
        <v>5.2170000000000001E-2</v>
      </c>
      <c r="R146" s="201">
        <f>Q146*H146</f>
        <v>1.66944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162</v>
      </c>
      <c r="AT146" s="203" t="s">
        <v>158</v>
      </c>
      <c r="AU146" s="203" t="s">
        <v>87</v>
      </c>
      <c r="AY146" s="16" t="s">
        <v>155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162</v>
      </c>
      <c r="BM146" s="203" t="s">
        <v>806</v>
      </c>
    </row>
    <row r="147" spans="1:65" s="2" customFormat="1" ht="39">
      <c r="A147" s="33"/>
      <c r="B147" s="34"/>
      <c r="C147" s="35"/>
      <c r="D147" s="207" t="s">
        <v>225</v>
      </c>
      <c r="E147" s="35"/>
      <c r="F147" s="217" t="s">
        <v>807</v>
      </c>
      <c r="G147" s="35"/>
      <c r="H147" s="35"/>
      <c r="I147" s="218"/>
      <c r="J147" s="35"/>
      <c r="K147" s="35"/>
      <c r="L147" s="38"/>
      <c r="M147" s="219"/>
      <c r="N147" s="220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225</v>
      </c>
      <c r="AU147" s="16" t="s">
        <v>87</v>
      </c>
    </row>
    <row r="148" spans="1:65" s="12" customFormat="1" ht="22.9" customHeight="1">
      <c r="B148" s="175"/>
      <c r="C148" s="176"/>
      <c r="D148" s="177" t="s">
        <v>77</v>
      </c>
      <c r="E148" s="189" t="s">
        <v>170</v>
      </c>
      <c r="F148" s="189" t="s">
        <v>171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SUM(P149:P179)</f>
        <v>0</v>
      </c>
      <c r="Q148" s="183"/>
      <c r="R148" s="184">
        <f>SUM(R149:R179)</f>
        <v>31.602294499999996</v>
      </c>
      <c r="S148" s="183"/>
      <c r="T148" s="185">
        <f>SUM(T149:T179)</f>
        <v>0</v>
      </c>
      <c r="AR148" s="186" t="s">
        <v>85</v>
      </c>
      <c r="AT148" s="187" t="s">
        <v>77</v>
      </c>
      <c r="AU148" s="187" t="s">
        <v>85</v>
      </c>
      <c r="AY148" s="186" t="s">
        <v>155</v>
      </c>
      <c r="BK148" s="188">
        <f>SUM(BK149:BK179)</f>
        <v>0</v>
      </c>
    </row>
    <row r="149" spans="1:65" s="2" customFormat="1" ht="24.2" customHeight="1">
      <c r="A149" s="33"/>
      <c r="B149" s="34"/>
      <c r="C149" s="191" t="s">
        <v>156</v>
      </c>
      <c r="D149" s="191" t="s">
        <v>158</v>
      </c>
      <c r="E149" s="192" t="s">
        <v>808</v>
      </c>
      <c r="F149" s="193" t="s">
        <v>809</v>
      </c>
      <c r="G149" s="194" t="s">
        <v>174</v>
      </c>
      <c r="H149" s="195">
        <v>65.52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43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162</v>
      </c>
      <c r="AT149" s="203" t="s">
        <v>158</v>
      </c>
      <c r="AU149" s="203" t="s">
        <v>87</v>
      </c>
      <c r="AY149" s="16" t="s">
        <v>155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162</v>
      </c>
      <c r="BM149" s="203" t="s">
        <v>810</v>
      </c>
    </row>
    <row r="150" spans="1:65" s="13" customFormat="1" ht="11.25">
      <c r="B150" s="205"/>
      <c r="C150" s="206"/>
      <c r="D150" s="207" t="s">
        <v>164</v>
      </c>
      <c r="E150" s="208" t="s">
        <v>1</v>
      </c>
      <c r="F150" s="209" t="s">
        <v>811</v>
      </c>
      <c r="G150" s="206"/>
      <c r="H150" s="210">
        <v>57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164</v>
      </c>
      <c r="AU150" s="216" t="s">
        <v>87</v>
      </c>
      <c r="AV150" s="13" t="s">
        <v>87</v>
      </c>
      <c r="AW150" s="13" t="s">
        <v>34</v>
      </c>
      <c r="AX150" s="13" t="s">
        <v>78</v>
      </c>
      <c r="AY150" s="216" t="s">
        <v>155</v>
      </c>
    </row>
    <row r="151" spans="1:65" s="13" customFormat="1" ht="11.25">
      <c r="B151" s="205"/>
      <c r="C151" s="206"/>
      <c r="D151" s="207" t="s">
        <v>164</v>
      </c>
      <c r="E151" s="208" t="s">
        <v>1</v>
      </c>
      <c r="F151" s="209" t="s">
        <v>812</v>
      </c>
      <c r="G151" s="206"/>
      <c r="H151" s="210">
        <v>8.52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164</v>
      </c>
      <c r="AU151" s="216" t="s">
        <v>87</v>
      </c>
      <c r="AV151" s="13" t="s">
        <v>87</v>
      </c>
      <c r="AW151" s="13" t="s">
        <v>34</v>
      </c>
      <c r="AX151" s="13" t="s">
        <v>78</v>
      </c>
      <c r="AY151" s="216" t="s">
        <v>155</v>
      </c>
    </row>
    <row r="152" spans="1:65" s="14" customFormat="1" ht="11.25">
      <c r="B152" s="232"/>
      <c r="C152" s="233"/>
      <c r="D152" s="207" t="s">
        <v>164</v>
      </c>
      <c r="E152" s="234" t="s">
        <v>1</v>
      </c>
      <c r="F152" s="235" t="s">
        <v>277</v>
      </c>
      <c r="G152" s="233"/>
      <c r="H152" s="236">
        <v>65.52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164</v>
      </c>
      <c r="AU152" s="242" t="s">
        <v>87</v>
      </c>
      <c r="AV152" s="14" t="s">
        <v>162</v>
      </c>
      <c r="AW152" s="14" t="s">
        <v>34</v>
      </c>
      <c r="AX152" s="14" t="s">
        <v>85</v>
      </c>
      <c r="AY152" s="242" t="s">
        <v>155</v>
      </c>
    </row>
    <row r="153" spans="1:65" s="2" customFormat="1" ht="14.45" customHeight="1">
      <c r="A153" s="33"/>
      <c r="B153" s="34"/>
      <c r="C153" s="191" t="s">
        <v>162</v>
      </c>
      <c r="D153" s="191" t="s">
        <v>158</v>
      </c>
      <c r="E153" s="192" t="s">
        <v>813</v>
      </c>
      <c r="F153" s="193" t="s">
        <v>814</v>
      </c>
      <c r="G153" s="194" t="s">
        <v>174</v>
      </c>
      <c r="H153" s="195">
        <v>542.85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43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162</v>
      </c>
      <c r="AT153" s="203" t="s">
        <v>158</v>
      </c>
      <c r="AU153" s="203" t="s">
        <v>87</v>
      </c>
      <c r="AY153" s="16" t="s">
        <v>155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162</v>
      </c>
      <c r="BM153" s="203" t="s">
        <v>815</v>
      </c>
    </row>
    <row r="154" spans="1:65" s="13" customFormat="1" ht="11.25">
      <c r="B154" s="205"/>
      <c r="C154" s="206"/>
      <c r="D154" s="207" t="s">
        <v>164</v>
      </c>
      <c r="E154" s="208" t="s">
        <v>1</v>
      </c>
      <c r="F154" s="209" t="s">
        <v>816</v>
      </c>
      <c r="G154" s="206"/>
      <c r="H154" s="210">
        <v>537.65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164</v>
      </c>
      <c r="AU154" s="216" t="s">
        <v>87</v>
      </c>
      <c r="AV154" s="13" t="s">
        <v>87</v>
      </c>
      <c r="AW154" s="13" t="s">
        <v>34</v>
      </c>
      <c r="AX154" s="13" t="s">
        <v>78</v>
      </c>
      <c r="AY154" s="216" t="s">
        <v>155</v>
      </c>
    </row>
    <row r="155" spans="1:65" s="13" customFormat="1" ht="11.25">
      <c r="B155" s="205"/>
      <c r="C155" s="206"/>
      <c r="D155" s="207" t="s">
        <v>164</v>
      </c>
      <c r="E155" s="208" t="s">
        <v>1</v>
      </c>
      <c r="F155" s="209" t="s">
        <v>817</v>
      </c>
      <c r="G155" s="206"/>
      <c r="H155" s="210">
        <v>5.2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164</v>
      </c>
      <c r="AU155" s="216" t="s">
        <v>87</v>
      </c>
      <c r="AV155" s="13" t="s">
        <v>87</v>
      </c>
      <c r="AW155" s="13" t="s">
        <v>34</v>
      </c>
      <c r="AX155" s="13" t="s">
        <v>78</v>
      </c>
      <c r="AY155" s="216" t="s">
        <v>155</v>
      </c>
    </row>
    <row r="156" spans="1:65" s="14" customFormat="1" ht="11.25">
      <c r="B156" s="232"/>
      <c r="C156" s="233"/>
      <c r="D156" s="207" t="s">
        <v>164</v>
      </c>
      <c r="E156" s="234" t="s">
        <v>1</v>
      </c>
      <c r="F156" s="235" t="s">
        <v>277</v>
      </c>
      <c r="G156" s="233"/>
      <c r="H156" s="236">
        <v>542.85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164</v>
      </c>
      <c r="AU156" s="242" t="s">
        <v>87</v>
      </c>
      <c r="AV156" s="14" t="s">
        <v>162</v>
      </c>
      <c r="AW156" s="14" t="s">
        <v>34</v>
      </c>
      <c r="AX156" s="14" t="s">
        <v>85</v>
      </c>
      <c r="AY156" s="242" t="s">
        <v>155</v>
      </c>
    </row>
    <row r="157" spans="1:65" s="2" customFormat="1" ht="24.2" customHeight="1">
      <c r="A157" s="33"/>
      <c r="B157" s="34"/>
      <c r="C157" s="191" t="s">
        <v>184</v>
      </c>
      <c r="D157" s="191" t="s">
        <v>158</v>
      </c>
      <c r="E157" s="192" t="s">
        <v>818</v>
      </c>
      <c r="F157" s="193" t="s">
        <v>819</v>
      </c>
      <c r="G157" s="194" t="s">
        <v>174</v>
      </c>
      <c r="H157" s="195">
        <v>5.2</v>
      </c>
      <c r="I157" s="196"/>
      <c r="J157" s="197">
        <f t="shared" ref="J157:J162" si="0">ROUND(I157*H157,2)</f>
        <v>0</v>
      </c>
      <c r="K157" s="198"/>
      <c r="L157" s="38"/>
      <c r="M157" s="199" t="s">
        <v>1</v>
      </c>
      <c r="N157" s="200" t="s">
        <v>43</v>
      </c>
      <c r="O157" s="70"/>
      <c r="P157" s="201">
        <f t="shared" ref="P157:P162" si="1">O157*H157</f>
        <v>0</v>
      </c>
      <c r="Q157" s="201">
        <v>2.5999999999999998E-4</v>
      </c>
      <c r="R157" s="201">
        <f t="shared" ref="R157:R162" si="2">Q157*H157</f>
        <v>1.3519999999999999E-3</v>
      </c>
      <c r="S157" s="201">
        <v>0</v>
      </c>
      <c r="T157" s="202">
        <f t="shared" ref="T157:T162" si="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162</v>
      </c>
      <c r="AT157" s="203" t="s">
        <v>158</v>
      </c>
      <c r="AU157" s="203" t="s">
        <v>87</v>
      </c>
      <c r="AY157" s="16" t="s">
        <v>155</v>
      </c>
      <c r="BE157" s="204">
        <f t="shared" ref="BE157:BE162" si="4">IF(N157="základní",J157,0)</f>
        <v>0</v>
      </c>
      <c r="BF157" s="204">
        <f t="shared" ref="BF157:BF162" si="5">IF(N157="snížená",J157,0)</f>
        <v>0</v>
      </c>
      <c r="BG157" s="204">
        <f t="shared" ref="BG157:BG162" si="6">IF(N157="zákl. přenesená",J157,0)</f>
        <v>0</v>
      </c>
      <c r="BH157" s="204">
        <f t="shared" ref="BH157:BH162" si="7">IF(N157="sníž. přenesená",J157,0)</f>
        <v>0</v>
      </c>
      <c r="BI157" s="204">
        <f t="shared" ref="BI157:BI162" si="8">IF(N157="nulová",J157,0)</f>
        <v>0</v>
      </c>
      <c r="BJ157" s="16" t="s">
        <v>85</v>
      </c>
      <c r="BK157" s="204">
        <f t="shared" ref="BK157:BK162" si="9">ROUND(I157*H157,2)</f>
        <v>0</v>
      </c>
      <c r="BL157" s="16" t="s">
        <v>162</v>
      </c>
      <c r="BM157" s="203" t="s">
        <v>820</v>
      </c>
    </row>
    <row r="158" spans="1:65" s="2" customFormat="1" ht="24.2" customHeight="1">
      <c r="A158" s="33"/>
      <c r="B158" s="34"/>
      <c r="C158" s="191" t="s">
        <v>170</v>
      </c>
      <c r="D158" s="191" t="s">
        <v>158</v>
      </c>
      <c r="E158" s="192" t="s">
        <v>821</v>
      </c>
      <c r="F158" s="193" t="s">
        <v>822</v>
      </c>
      <c r="G158" s="194" t="s">
        <v>174</v>
      </c>
      <c r="H158" s="195">
        <v>5.2</v>
      </c>
      <c r="I158" s="196"/>
      <c r="J158" s="197">
        <f t="shared" si="0"/>
        <v>0</v>
      </c>
      <c r="K158" s="198"/>
      <c r="L158" s="38"/>
      <c r="M158" s="199" t="s">
        <v>1</v>
      </c>
      <c r="N158" s="200" t="s">
        <v>43</v>
      </c>
      <c r="O158" s="70"/>
      <c r="P158" s="201">
        <f t="shared" si="1"/>
        <v>0</v>
      </c>
      <c r="Q158" s="201">
        <v>2.0480000000000002E-2</v>
      </c>
      <c r="R158" s="201">
        <f t="shared" si="2"/>
        <v>0.10649600000000001</v>
      </c>
      <c r="S158" s="201">
        <v>0</v>
      </c>
      <c r="T158" s="20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 t="shared" si="4"/>
        <v>0</v>
      </c>
      <c r="BF158" s="204">
        <f t="shared" si="5"/>
        <v>0</v>
      </c>
      <c r="BG158" s="204">
        <f t="shared" si="6"/>
        <v>0</v>
      </c>
      <c r="BH158" s="204">
        <f t="shared" si="7"/>
        <v>0</v>
      </c>
      <c r="BI158" s="204">
        <f t="shared" si="8"/>
        <v>0</v>
      </c>
      <c r="BJ158" s="16" t="s">
        <v>85</v>
      </c>
      <c r="BK158" s="204">
        <f t="shared" si="9"/>
        <v>0</v>
      </c>
      <c r="BL158" s="16" t="s">
        <v>162</v>
      </c>
      <c r="BM158" s="203" t="s">
        <v>823</v>
      </c>
    </row>
    <row r="159" spans="1:65" s="2" customFormat="1" ht="24.2" customHeight="1">
      <c r="A159" s="33"/>
      <c r="B159" s="34"/>
      <c r="C159" s="191" t="s">
        <v>192</v>
      </c>
      <c r="D159" s="191" t="s">
        <v>158</v>
      </c>
      <c r="E159" s="192" t="s">
        <v>824</v>
      </c>
      <c r="F159" s="193" t="s">
        <v>825</v>
      </c>
      <c r="G159" s="194" t="s">
        <v>174</v>
      </c>
      <c r="H159" s="195">
        <v>5.2</v>
      </c>
      <c r="I159" s="196"/>
      <c r="J159" s="197">
        <f t="shared" si="0"/>
        <v>0</v>
      </c>
      <c r="K159" s="198"/>
      <c r="L159" s="38"/>
      <c r="M159" s="199" t="s">
        <v>1</v>
      </c>
      <c r="N159" s="200" t="s">
        <v>43</v>
      </c>
      <c r="O159" s="70"/>
      <c r="P159" s="201">
        <f t="shared" si="1"/>
        <v>0</v>
      </c>
      <c r="Q159" s="201">
        <v>3.798E-2</v>
      </c>
      <c r="R159" s="201">
        <f t="shared" si="2"/>
        <v>0.197496</v>
      </c>
      <c r="S159" s="201">
        <v>0</v>
      </c>
      <c r="T159" s="20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162</v>
      </c>
      <c r="AT159" s="203" t="s">
        <v>158</v>
      </c>
      <c r="AU159" s="203" t="s">
        <v>87</v>
      </c>
      <c r="AY159" s="16" t="s">
        <v>155</v>
      </c>
      <c r="BE159" s="204">
        <f t="shared" si="4"/>
        <v>0</v>
      </c>
      <c r="BF159" s="204">
        <f t="shared" si="5"/>
        <v>0</v>
      </c>
      <c r="BG159" s="204">
        <f t="shared" si="6"/>
        <v>0</v>
      </c>
      <c r="BH159" s="204">
        <f t="shared" si="7"/>
        <v>0</v>
      </c>
      <c r="BI159" s="204">
        <f t="shared" si="8"/>
        <v>0</v>
      </c>
      <c r="BJ159" s="16" t="s">
        <v>85</v>
      </c>
      <c r="BK159" s="204">
        <f t="shared" si="9"/>
        <v>0</v>
      </c>
      <c r="BL159" s="16" t="s">
        <v>162</v>
      </c>
      <c r="BM159" s="203" t="s">
        <v>826</v>
      </c>
    </row>
    <row r="160" spans="1:65" s="2" customFormat="1" ht="24.2" customHeight="1">
      <c r="A160" s="33"/>
      <c r="B160" s="34"/>
      <c r="C160" s="191" t="s">
        <v>199</v>
      </c>
      <c r="D160" s="191" t="s">
        <v>158</v>
      </c>
      <c r="E160" s="192" t="s">
        <v>827</v>
      </c>
      <c r="F160" s="193" t="s">
        <v>828</v>
      </c>
      <c r="G160" s="194" t="s">
        <v>174</v>
      </c>
      <c r="H160" s="195">
        <v>5.2</v>
      </c>
      <c r="I160" s="196"/>
      <c r="J160" s="197">
        <f t="shared" si="0"/>
        <v>0</v>
      </c>
      <c r="K160" s="198"/>
      <c r="L160" s="38"/>
      <c r="M160" s="199" t="s">
        <v>1</v>
      </c>
      <c r="N160" s="200" t="s">
        <v>43</v>
      </c>
      <c r="O160" s="70"/>
      <c r="P160" s="201">
        <f t="shared" si="1"/>
        <v>0</v>
      </c>
      <c r="Q160" s="201">
        <v>4.3800000000000002E-3</v>
      </c>
      <c r="R160" s="201">
        <f t="shared" si="2"/>
        <v>2.2776000000000001E-2</v>
      </c>
      <c r="S160" s="201">
        <v>0</v>
      </c>
      <c r="T160" s="20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162</v>
      </c>
      <c r="AT160" s="203" t="s">
        <v>158</v>
      </c>
      <c r="AU160" s="203" t="s">
        <v>87</v>
      </c>
      <c r="AY160" s="16" t="s">
        <v>155</v>
      </c>
      <c r="BE160" s="204">
        <f t="shared" si="4"/>
        <v>0</v>
      </c>
      <c r="BF160" s="204">
        <f t="shared" si="5"/>
        <v>0</v>
      </c>
      <c r="BG160" s="204">
        <f t="shared" si="6"/>
        <v>0</v>
      </c>
      <c r="BH160" s="204">
        <f t="shared" si="7"/>
        <v>0</v>
      </c>
      <c r="BI160" s="204">
        <f t="shared" si="8"/>
        <v>0</v>
      </c>
      <c r="BJ160" s="16" t="s">
        <v>85</v>
      </c>
      <c r="BK160" s="204">
        <f t="shared" si="9"/>
        <v>0</v>
      </c>
      <c r="BL160" s="16" t="s">
        <v>162</v>
      </c>
      <c r="BM160" s="203" t="s">
        <v>829</v>
      </c>
    </row>
    <row r="161" spans="1:65" s="2" customFormat="1" ht="24.2" customHeight="1">
      <c r="A161" s="33"/>
      <c r="B161" s="34"/>
      <c r="C161" s="191" t="s">
        <v>182</v>
      </c>
      <c r="D161" s="191" t="s">
        <v>158</v>
      </c>
      <c r="E161" s="192" t="s">
        <v>830</v>
      </c>
      <c r="F161" s="193" t="s">
        <v>831</v>
      </c>
      <c r="G161" s="194" t="s">
        <v>174</v>
      </c>
      <c r="H161" s="195">
        <v>5.2</v>
      </c>
      <c r="I161" s="196"/>
      <c r="J161" s="197">
        <f t="shared" si="0"/>
        <v>0</v>
      </c>
      <c r="K161" s="198"/>
      <c r="L161" s="38"/>
      <c r="M161" s="199" t="s">
        <v>1</v>
      </c>
      <c r="N161" s="200" t="s">
        <v>43</v>
      </c>
      <c r="O161" s="70"/>
      <c r="P161" s="201">
        <f t="shared" si="1"/>
        <v>0</v>
      </c>
      <c r="Q161" s="201">
        <v>2.6800000000000001E-3</v>
      </c>
      <c r="R161" s="201">
        <f t="shared" si="2"/>
        <v>1.3936E-2</v>
      </c>
      <c r="S161" s="201">
        <v>0</v>
      </c>
      <c r="T161" s="20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162</v>
      </c>
      <c r="AT161" s="203" t="s">
        <v>158</v>
      </c>
      <c r="AU161" s="203" t="s">
        <v>87</v>
      </c>
      <c r="AY161" s="16" t="s">
        <v>155</v>
      </c>
      <c r="BE161" s="204">
        <f t="shared" si="4"/>
        <v>0</v>
      </c>
      <c r="BF161" s="204">
        <f t="shared" si="5"/>
        <v>0</v>
      </c>
      <c r="BG161" s="204">
        <f t="shared" si="6"/>
        <v>0</v>
      </c>
      <c r="BH161" s="204">
        <f t="shared" si="7"/>
        <v>0</v>
      </c>
      <c r="BI161" s="204">
        <f t="shared" si="8"/>
        <v>0</v>
      </c>
      <c r="BJ161" s="16" t="s">
        <v>85</v>
      </c>
      <c r="BK161" s="204">
        <f t="shared" si="9"/>
        <v>0</v>
      </c>
      <c r="BL161" s="16" t="s">
        <v>162</v>
      </c>
      <c r="BM161" s="203" t="s">
        <v>832</v>
      </c>
    </row>
    <row r="162" spans="1:65" s="2" customFormat="1" ht="14.45" customHeight="1">
      <c r="A162" s="33"/>
      <c r="B162" s="34"/>
      <c r="C162" s="191" t="s">
        <v>207</v>
      </c>
      <c r="D162" s="191" t="s">
        <v>158</v>
      </c>
      <c r="E162" s="192" t="s">
        <v>446</v>
      </c>
      <c r="F162" s="193" t="s">
        <v>447</v>
      </c>
      <c r="G162" s="194" t="s">
        <v>174</v>
      </c>
      <c r="H162" s="195">
        <v>512.79999999999995</v>
      </c>
      <c r="I162" s="196"/>
      <c r="J162" s="197">
        <f t="shared" si="0"/>
        <v>0</v>
      </c>
      <c r="K162" s="198"/>
      <c r="L162" s="38"/>
      <c r="M162" s="199" t="s">
        <v>1</v>
      </c>
      <c r="N162" s="200" t="s">
        <v>43</v>
      </c>
      <c r="O162" s="70"/>
      <c r="P162" s="201">
        <f t="shared" si="1"/>
        <v>0</v>
      </c>
      <c r="Q162" s="201">
        <v>2.5999999999999998E-4</v>
      </c>
      <c r="R162" s="201">
        <f t="shared" si="2"/>
        <v>0.13332799999999997</v>
      </c>
      <c r="S162" s="201">
        <v>0</v>
      </c>
      <c r="T162" s="20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162</v>
      </c>
      <c r="AT162" s="203" t="s">
        <v>158</v>
      </c>
      <c r="AU162" s="203" t="s">
        <v>87</v>
      </c>
      <c r="AY162" s="16" t="s">
        <v>155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16" t="s">
        <v>85</v>
      </c>
      <c r="BK162" s="204">
        <f t="shared" si="9"/>
        <v>0</v>
      </c>
      <c r="BL162" s="16" t="s">
        <v>162</v>
      </c>
      <c r="BM162" s="203" t="s">
        <v>833</v>
      </c>
    </row>
    <row r="163" spans="1:65" s="13" customFormat="1" ht="11.25">
      <c r="B163" s="205"/>
      <c r="C163" s="206"/>
      <c r="D163" s="207" t="s">
        <v>164</v>
      </c>
      <c r="E163" s="208" t="s">
        <v>1</v>
      </c>
      <c r="F163" s="209" t="s">
        <v>834</v>
      </c>
      <c r="G163" s="206"/>
      <c r="H163" s="210">
        <v>537.65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164</v>
      </c>
      <c r="AU163" s="216" t="s">
        <v>87</v>
      </c>
      <c r="AV163" s="13" t="s">
        <v>87</v>
      </c>
      <c r="AW163" s="13" t="s">
        <v>34</v>
      </c>
      <c r="AX163" s="13" t="s">
        <v>78</v>
      </c>
      <c r="AY163" s="216" t="s">
        <v>155</v>
      </c>
    </row>
    <row r="164" spans="1:65" s="13" customFormat="1" ht="11.25">
      <c r="B164" s="205"/>
      <c r="C164" s="206"/>
      <c r="D164" s="207" t="s">
        <v>164</v>
      </c>
      <c r="E164" s="208" t="s">
        <v>1</v>
      </c>
      <c r="F164" s="209" t="s">
        <v>835</v>
      </c>
      <c r="G164" s="206"/>
      <c r="H164" s="210">
        <v>-24.85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164</v>
      </c>
      <c r="AU164" s="216" t="s">
        <v>87</v>
      </c>
      <c r="AV164" s="13" t="s">
        <v>87</v>
      </c>
      <c r="AW164" s="13" t="s">
        <v>34</v>
      </c>
      <c r="AX164" s="13" t="s">
        <v>78</v>
      </c>
      <c r="AY164" s="216" t="s">
        <v>155</v>
      </c>
    </row>
    <row r="165" spans="1:65" s="14" customFormat="1" ht="11.25">
      <c r="B165" s="232"/>
      <c r="C165" s="233"/>
      <c r="D165" s="207" t="s">
        <v>164</v>
      </c>
      <c r="E165" s="234" t="s">
        <v>1</v>
      </c>
      <c r="F165" s="235" t="s">
        <v>277</v>
      </c>
      <c r="G165" s="233"/>
      <c r="H165" s="236">
        <v>512.79999999999995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164</v>
      </c>
      <c r="AU165" s="242" t="s">
        <v>87</v>
      </c>
      <c r="AV165" s="14" t="s">
        <v>162</v>
      </c>
      <c r="AW165" s="14" t="s">
        <v>34</v>
      </c>
      <c r="AX165" s="14" t="s">
        <v>85</v>
      </c>
      <c r="AY165" s="242" t="s">
        <v>155</v>
      </c>
    </row>
    <row r="166" spans="1:65" s="2" customFormat="1" ht="24.2" customHeight="1">
      <c r="A166" s="33"/>
      <c r="B166" s="34"/>
      <c r="C166" s="191" t="s">
        <v>212</v>
      </c>
      <c r="D166" s="191" t="s">
        <v>158</v>
      </c>
      <c r="E166" s="192" t="s">
        <v>449</v>
      </c>
      <c r="F166" s="193" t="s">
        <v>450</v>
      </c>
      <c r="G166" s="194" t="s">
        <v>174</v>
      </c>
      <c r="H166" s="195">
        <v>512.79999999999995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43</v>
      </c>
      <c r="O166" s="70"/>
      <c r="P166" s="201">
        <f>O166*H166</f>
        <v>0</v>
      </c>
      <c r="Q166" s="201">
        <v>2.0480000000000002E-2</v>
      </c>
      <c r="R166" s="201">
        <f>Q166*H166</f>
        <v>10.502143999999999</v>
      </c>
      <c r="S166" s="201">
        <v>0</v>
      </c>
      <c r="T166" s="20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162</v>
      </c>
      <c r="AT166" s="203" t="s">
        <v>158</v>
      </c>
      <c r="AU166" s="203" t="s">
        <v>87</v>
      </c>
      <c r="AY166" s="16" t="s">
        <v>155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85</v>
      </c>
      <c r="BK166" s="204">
        <f>ROUND(I166*H166,2)</f>
        <v>0</v>
      </c>
      <c r="BL166" s="16" t="s">
        <v>162</v>
      </c>
      <c r="BM166" s="203" t="s">
        <v>836</v>
      </c>
    </row>
    <row r="167" spans="1:65" s="2" customFormat="1" ht="24.2" customHeight="1">
      <c r="A167" s="33"/>
      <c r="B167" s="34"/>
      <c r="C167" s="191" t="s">
        <v>216</v>
      </c>
      <c r="D167" s="191" t="s">
        <v>158</v>
      </c>
      <c r="E167" s="192" t="s">
        <v>837</v>
      </c>
      <c r="F167" s="193" t="s">
        <v>838</v>
      </c>
      <c r="G167" s="194" t="s">
        <v>174</v>
      </c>
      <c r="H167" s="195">
        <v>512.79999999999995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3.0380000000000001E-2</v>
      </c>
      <c r="R167" s="201">
        <f>Q167*H167</f>
        <v>15.578863999999999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839</v>
      </c>
    </row>
    <row r="168" spans="1:65" s="2" customFormat="1" ht="24.2" customHeight="1">
      <c r="A168" s="33"/>
      <c r="B168" s="34"/>
      <c r="C168" s="191" t="s">
        <v>221</v>
      </c>
      <c r="D168" s="191" t="s">
        <v>158</v>
      </c>
      <c r="E168" s="192" t="s">
        <v>452</v>
      </c>
      <c r="F168" s="193" t="s">
        <v>453</v>
      </c>
      <c r="G168" s="194" t="s">
        <v>174</v>
      </c>
      <c r="H168" s="195">
        <v>512.79999999999995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43</v>
      </c>
      <c r="O168" s="70"/>
      <c r="P168" s="201">
        <f>O168*H168</f>
        <v>0</v>
      </c>
      <c r="Q168" s="201">
        <v>4.3800000000000002E-3</v>
      </c>
      <c r="R168" s="201">
        <f>Q168*H168</f>
        <v>2.2460640000000001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162</v>
      </c>
      <c r="AT168" s="203" t="s">
        <v>158</v>
      </c>
      <c r="AU168" s="203" t="s">
        <v>87</v>
      </c>
      <c r="AY168" s="16" t="s">
        <v>155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162</v>
      </c>
      <c r="BM168" s="203" t="s">
        <v>840</v>
      </c>
    </row>
    <row r="169" spans="1:65" s="2" customFormat="1" ht="24.2" customHeight="1">
      <c r="A169" s="33"/>
      <c r="B169" s="34"/>
      <c r="C169" s="191" t="s">
        <v>229</v>
      </c>
      <c r="D169" s="191" t="s">
        <v>158</v>
      </c>
      <c r="E169" s="192" t="s">
        <v>458</v>
      </c>
      <c r="F169" s="193" t="s">
        <v>841</v>
      </c>
      <c r="G169" s="194" t="s">
        <v>174</v>
      </c>
      <c r="H169" s="195">
        <v>512.79999999999995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43</v>
      </c>
      <c r="O169" s="70"/>
      <c r="P169" s="201">
        <f>O169*H169</f>
        <v>0</v>
      </c>
      <c r="Q169" s="201">
        <v>2.6800000000000001E-3</v>
      </c>
      <c r="R169" s="201">
        <f>Q169*H169</f>
        <v>1.374304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162</v>
      </c>
      <c r="AT169" s="203" t="s">
        <v>158</v>
      </c>
      <c r="AU169" s="203" t="s">
        <v>87</v>
      </c>
      <c r="AY169" s="16" t="s">
        <v>155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162</v>
      </c>
      <c r="BM169" s="203" t="s">
        <v>842</v>
      </c>
    </row>
    <row r="170" spans="1:65" s="2" customFormat="1" ht="19.5">
      <c r="A170" s="33"/>
      <c r="B170" s="34"/>
      <c r="C170" s="35"/>
      <c r="D170" s="207" t="s">
        <v>225</v>
      </c>
      <c r="E170" s="35"/>
      <c r="F170" s="217" t="s">
        <v>843</v>
      </c>
      <c r="G170" s="35"/>
      <c r="H170" s="35"/>
      <c r="I170" s="218"/>
      <c r="J170" s="35"/>
      <c r="K170" s="35"/>
      <c r="L170" s="38"/>
      <c r="M170" s="219"/>
      <c r="N170" s="220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225</v>
      </c>
      <c r="AU170" s="16" t="s">
        <v>87</v>
      </c>
    </row>
    <row r="171" spans="1:65" s="2" customFormat="1" ht="24.2" customHeight="1">
      <c r="A171" s="33"/>
      <c r="B171" s="34"/>
      <c r="C171" s="191" t="s">
        <v>8</v>
      </c>
      <c r="D171" s="191" t="s">
        <v>158</v>
      </c>
      <c r="E171" s="192" t="s">
        <v>844</v>
      </c>
      <c r="F171" s="193" t="s">
        <v>845</v>
      </c>
      <c r="G171" s="194" t="s">
        <v>174</v>
      </c>
      <c r="H171" s="195">
        <v>512.79999999999995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43</v>
      </c>
      <c r="O171" s="70"/>
      <c r="P171" s="201">
        <f>O171*H171</f>
        <v>0</v>
      </c>
      <c r="Q171" s="201">
        <v>1.2999999999999999E-4</v>
      </c>
      <c r="R171" s="201">
        <f>Q171*H171</f>
        <v>6.6663999999999987E-2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162</v>
      </c>
      <c r="AT171" s="203" t="s">
        <v>158</v>
      </c>
      <c r="AU171" s="203" t="s">
        <v>87</v>
      </c>
      <c r="AY171" s="16" t="s">
        <v>155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162</v>
      </c>
      <c r="BM171" s="203" t="s">
        <v>846</v>
      </c>
    </row>
    <row r="172" spans="1:65" s="2" customFormat="1" ht="39">
      <c r="A172" s="33"/>
      <c r="B172" s="34"/>
      <c r="C172" s="35"/>
      <c r="D172" s="207" t="s">
        <v>225</v>
      </c>
      <c r="E172" s="35"/>
      <c r="F172" s="217" t="s">
        <v>847</v>
      </c>
      <c r="G172" s="35"/>
      <c r="H172" s="35"/>
      <c r="I172" s="218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225</v>
      </c>
      <c r="AU172" s="16" t="s">
        <v>87</v>
      </c>
    </row>
    <row r="173" spans="1:65" s="2" customFormat="1" ht="37.9" customHeight="1">
      <c r="A173" s="33"/>
      <c r="B173" s="34"/>
      <c r="C173" s="191" t="s">
        <v>239</v>
      </c>
      <c r="D173" s="191" t="s">
        <v>158</v>
      </c>
      <c r="E173" s="192" t="s">
        <v>848</v>
      </c>
      <c r="F173" s="193" t="s">
        <v>849</v>
      </c>
      <c r="G173" s="194" t="s">
        <v>174</v>
      </c>
      <c r="H173" s="195">
        <v>24.85</v>
      </c>
      <c r="I173" s="196"/>
      <c r="J173" s="197">
        <f>ROUND(I173*H173,2)</f>
        <v>0</v>
      </c>
      <c r="K173" s="198"/>
      <c r="L173" s="38"/>
      <c r="M173" s="199" t="s">
        <v>1</v>
      </c>
      <c r="N173" s="200" t="s">
        <v>43</v>
      </c>
      <c r="O173" s="70"/>
      <c r="P173" s="201">
        <f>O173*H173</f>
        <v>0</v>
      </c>
      <c r="Q173" s="201">
        <v>1.9429999999999999E-2</v>
      </c>
      <c r="R173" s="201">
        <f>Q173*H173</f>
        <v>0.48283550000000003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162</v>
      </c>
      <c r="AT173" s="203" t="s">
        <v>158</v>
      </c>
      <c r="AU173" s="203" t="s">
        <v>87</v>
      </c>
      <c r="AY173" s="16" t="s">
        <v>155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85</v>
      </c>
      <c r="BK173" s="204">
        <f>ROUND(I173*H173,2)</f>
        <v>0</v>
      </c>
      <c r="BL173" s="16" t="s">
        <v>162</v>
      </c>
      <c r="BM173" s="203" t="s">
        <v>850</v>
      </c>
    </row>
    <row r="174" spans="1:65" s="13" customFormat="1" ht="11.25">
      <c r="B174" s="205"/>
      <c r="C174" s="206"/>
      <c r="D174" s="207" t="s">
        <v>164</v>
      </c>
      <c r="E174" s="208" t="s">
        <v>1</v>
      </c>
      <c r="F174" s="209" t="s">
        <v>851</v>
      </c>
      <c r="G174" s="206"/>
      <c r="H174" s="210">
        <v>24.85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164</v>
      </c>
      <c r="AU174" s="216" t="s">
        <v>87</v>
      </c>
      <c r="AV174" s="13" t="s">
        <v>87</v>
      </c>
      <c r="AW174" s="13" t="s">
        <v>34</v>
      </c>
      <c r="AX174" s="13" t="s">
        <v>85</v>
      </c>
      <c r="AY174" s="216" t="s">
        <v>155</v>
      </c>
    </row>
    <row r="175" spans="1:65" s="2" customFormat="1" ht="49.15" customHeight="1">
      <c r="A175" s="33"/>
      <c r="B175" s="34"/>
      <c r="C175" s="191" t="s">
        <v>245</v>
      </c>
      <c r="D175" s="191" t="s">
        <v>158</v>
      </c>
      <c r="E175" s="192" t="s">
        <v>852</v>
      </c>
      <c r="F175" s="193" t="s">
        <v>853</v>
      </c>
      <c r="G175" s="194" t="s">
        <v>854</v>
      </c>
      <c r="H175" s="195">
        <v>3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43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162</v>
      </c>
      <c r="AT175" s="203" t="s">
        <v>158</v>
      </c>
      <c r="AU175" s="203" t="s">
        <v>87</v>
      </c>
      <c r="AY175" s="16" t="s">
        <v>155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162</v>
      </c>
      <c r="BM175" s="203" t="s">
        <v>855</v>
      </c>
    </row>
    <row r="176" spans="1:65" s="2" customFormat="1" ht="37.9" customHeight="1">
      <c r="A176" s="33"/>
      <c r="B176" s="34"/>
      <c r="C176" s="191" t="s">
        <v>252</v>
      </c>
      <c r="D176" s="191" t="s">
        <v>158</v>
      </c>
      <c r="E176" s="192" t="s">
        <v>177</v>
      </c>
      <c r="F176" s="193" t="s">
        <v>856</v>
      </c>
      <c r="G176" s="194" t="s">
        <v>179</v>
      </c>
      <c r="H176" s="195">
        <v>41.9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43</v>
      </c>
      <c r="O176" s="70"/>
      <c r="P176" s="201">
        <f>O176*H176</f>
        <v>0</v>
      </c>
      <c r="Q176" s="201">
        <v>2.0650000000000002E-2</v>
      </c>
      <c r="R176" s="201">
        <f>Q176*H176</f>
        <v>0.86523500000000009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162</v>
      </c>
      <c r="AT176" s="203" t="s">
        <v>158</v>
      </c>
      <c r="AU176" s="203" t="s">
        <v>87</v>
      </c>
      <c r="AY176" s="16" t="s">
        <v>155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162</v>
      </c>
      <c r="BM176" s="203" t="s">
        <v>857</v>
      </c>
    </row>
    <row r="177" spans="1:65" s="2" customFormat="1" ht="24.2" customHeight="1">
      <c r="A177" s="33"/>
      <c r="B177" s="34"/>
      <c r="C177" s="191" t="s">
        <v>257</v>
      </c>
      <c r="D177" s="191" t="s">
        <v>158</v>
      </c>
      <c r="E177" s="192" t="s">
        <v>573</v>
      </c>
      <c r="F177" s="193" t="s">
        <v>574</v>
      </c>
      <c r="G177" s="194" t="s">
        <v>168</v>
      </c>
      <c r="H177" s="195">
        <v>53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43</v>
      </c>
      <c r="O177" s="70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162</v>
      </c>
      <c r="AT177" s="203" t="s">
        <v>158</v>
      </c>
      <c r="AU177" s="203" t="s">
        <v>87</v>
      </c>
      <c r="AY177" s="16" t="s">
        <v>155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85</v>
      </c>
      <c r="BK177" s="204">
        <f>ROUND(I177*H177,2)</f>
        <v>0</v>
      </c>
      <c r="BL177" s="16" t="s">
        <v>162</v>
      </c>
      <c r="BM177" s="203" t="s">
        <v>858</v>
      </c>
    </row>
    <row r="178" spans="1:65" s="2" customFormat="1" ht="24.2" customHeight="1">
      <c r="A178" s="33"/>
      <c r="B178" s="34"/>
      <c r="C178" s="221" t="s">
        <v>262</v>
      </c>
      <c r="D178" s="221" t="s">
        <v>246</v>
      </c>
      <c r="E178" s="222" t="s">
        <v>859</v>
      </c>
      <c r="F178" s="223" t="s">
        <v>860</v>
      </c>
      <c r="G178" s="224" t="s">
        <v>168</v>
      </c>
      <c r="H178" s="225">
        <v>48</v>
      </c>
      <c r="I178" s="226"/>
      <c r="J178" s="227">
        <f>ROUND(I178*H178,2)</f>
        <v>0</v>
      </c>
      <c r="K178" s="228"/>
      <c r="L178" s="229"/>
      <c r="M178" s="230" t="s">
        <v>1</v>
      </c>
      <c r="N178" s="231" t="s">
        <v>43</v>
      </c>
      <c r="O178" s="70"/>
      <c r="P178" s="201">
        <f>O178*H178</f>
        <v>0</v>
      </c>
      <c r="Q178" s="201">
        <v>2.0000000000000001E-4</v>
      </c>
      <c r="R178" s="201">
        <f>Q178*H178</f>
        <v>9.6000000000000009E-3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199</v>
      </c>
      <c r="AT178" s="203" t="s">
        <v>246</v>
      </c>
      <c r="AU178" s="203" t="s">
        <v>87</v>
      </c>
      <c r="AY178" s="16" t="s">
        <v>155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162</v>
      </c>
      <c r="BM178" s="203" t="s">
        <v>861</v>
      </c>
    </row>
    <row r="179" spans="1:65" s="2" customFormat="1" ht="14.45" customHeight="1">
      <c r="A179" s="33"/>
      <c r="B179" s="34"/>
      <c r="C179" s="221" t="s">
        <v>7</v>
      </c>
      <c r="D179" s="221" t="s">
        <v>246</v>
      </c>
      <c r="E179" s="222" t="s">
        <v>862</v>
      </c>
      <c r="F179" s="223" t="s">
        <v>863</v>
      </c>
      <c r="G179" s="224" t="s">
        <v>168</v>
      </c>
      <c r="H179" s="225">
        <v>5</v>
      </c>
      <c r="I179" s="226"/>
      <c r="J179" s="227">
        <f>ROUND(I179*H179,2)</f>
        <v>0</v>
      </c>
      <c r="K179" s="228"/>
      <c r="L179" s="229"/>
      <c r="M179" s="230" t="s">
        <v>1</v>
      </c>
      <c r="N179" s="231" t="s">
        <v>43</v>
      </c>
      <c r="O179" s="70"/>
      <c r="P179" s="201">
        <f>O179*H179</f>
        <v>0</v>
      </c>
      <c r="Q179" s="201">
        <v>2.4000000000000001E-4</v>
      </c>
      <c r="R179" s="201">
        <f>Q179*H179</f>
        <v>1.2000000000000001E-3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199</v>
      </c>
      <c r="AT179" s="203" t="s">
        <v>246</v>
      </c>
      <c r="AU179" s="203" t="s">
        <v>87</v>
      </c>
      <c r="AY179" s="16" t="s">
        <v>155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162</v>
      </c>
      <c r="BM179" s="203" t="s">
        <v>864</v>
      </c>
    </row>
    <row r="180" spans="1:65" s="12" customFormat="1" ht="22.9" customHeight="1">
      <c r="B180" s="175"/>
      <c r="C180" s="176"/>
      <c r="D180" s="177" t="s">
        <v>77</v>
      </c>
      <c r="E180" s="189" t="s">
        <v>199</v>
      </c>
      <c r="F180" s="189" t="s">
        <v>865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SUM(P181:P184)</f>
        <v>0</v>
      </c>
      <c r="Q180" s="183"/>
      <c r="R180" s="184">
        <f>SUM(R181:R184)</f>
        <v>3.0000000000000001E-3</v>
      </c>
      <c r="S180" s="183"/>
      <c r="T180" s="185">
        <f>SUM(T181:T184)</f>
        <v>7.0440000000000003E-2</v>
      </c>
      <c r="AR180" s="186" t="s">
        <v>85</v>
      </c>
      <c r="AT180" s="187" t="s">
        <v>77</v>
      </c>
      <c r="AU180" s="187" t="s">
        <v>85</v>
      </c>
      <c r="AY180" s="186" t="s">
        <v>155</v>
      </c>
      <c r="BK180" s="188">
        <f>SUM(BK181:BK184)</f>
        <v>0</v>
      </c>
    </row>
    <row r="181" spans="1:65" s="2" customFormat="1" ht="14.45" customHeight="1">
      <c r="A181" s="33"/>
      <c r="B181" s="34"/>
      <c r="C181" s="191" t="s">
        <v>270</v>
      </c>
      <c r="D181" s="191" t="s">
        <v>158</v>
      </c>
      <c r="E181" s="192" t="s">
        <v>866</v>
      </c>
      <c r="F181" s="193" t="s">
        <v>867</v>
      </c>
      <c r="G181" s="194" t="s">
        <v>168</v>
      </c>
      <c r="H181" s="195">
        <v>2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43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3.5220000000000001E-2</v>
      </c>
      <c r="T181" s="202">
        <f>S181*H181</f>
        <v>7.0440000000000003E-2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162</v>
      </c>
      <c r="AT181" s="203" t="s">
        <v>158</v>
      </c>
      <c r="AU181" s="203" t="s">
        <v>87</v>
      </c>
      <c r="AY181" s="16" t="s">
        <v>155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162</v>
      </c>
      <c r="BM181" s="203" t="s">
        <v>868</v>
      </c>
    </row>
    <row r="182" spans="1:65" s="2" customFormat="1" ht="24.2" customHeight="1">
      <c r="A182" s="33"/>
      <c r="B182" s="34"/>
      <c r="C182" s="191" t="s">
        <v>278</v>
      </c>
      <c r="D182" s="191" t="s">
        <v>158</v>
      </c>
      <c r="E182" s="192" t="s">
        <v>365</v>
      </c>
      <c r="F182" s="193" t="s">
        <v>869</v>
      </c>
      <c r="G182" s="194" t="s">
        <v>168</v>
      </c>
      <c r="H182" s="195">
        <v>2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43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239</v>
      </c>
      <c r="AT182" s="203" t="s">
        <v>158</v>
      </c>
      <c r="AU182" s="203" t="s">
        <v>87</v>
      </c>
      <c r="AY182" s="16" t="s">
        <v>155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239</v>
      </c>
      <c r="BM182" s="203" t="s">
        <v>870</v>
      </c>
    </row>
    <row r="183" spans="1:65" s="2" customFormat="1" ht="14.45" customHeight="1">
      <c r="A183" s="33"/>
      <c r="B183" s="34"/>
      <c r="C183" s="191" t="s">
        <v>283</v>
      </c>
      <c r="D183" s="191" t="s">
        <v>158</v>
      </c>
      <c r="E183" s="192" t="s">
        <v>871</v>
      </c>
      <c r="F183" s="193" t="s">
        <v>872</v>
      </c>
      <c r="G183" s="194" t="s">
        <v>168</v>
      </c>
      <c r="H183" s="195">
        <v>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43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162</v>
      </c>
      <c r="AT183" s="203" t="s">
        <v>158</v>
      </c>
      <c r="AU183" s="203" t="s">
        <v>87</v>
      </c>
      <c r="AY183" s="16" t="s">
        <v>155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162</v>
      </c>
      <c r="BM183" s="203" t="s">
        <v>873</v>
      </c>
    </row>
    <row r="184" spans="1:65" s="2" customFormat="1" ht="24.2" customHeight="1">
      <c r="A184" s="33"/>
      <c r="B184" s="34"/>
      <c r="C184" s="221" t="s">
        <v>291</v>
      </c>
      <c r="D184" s="221" t="s">
        <v>246</v>
      </c>
      <c r="E184" s="222" t="s">
        <v>874</v>
      </c>
      <c r="F184" s="223" t="s">
        <v>875</v>
      </c>
      <c r="G184" s="224" t="s">
        <v>168</v>
      </c>
      <c r="H184" s="225">
        <v>2</v>
      </c>
      <c r="I184" s="226"/>
      <c r="J184" s="227">
        <f>ROUND(I184*H184,2)</f>
        <v>0</v>
      </c>
      <c r="K184" s="228"/>
      <c r="L184" s="229"/>
      <c r="M184" s="230" t="s">
        <v>1</v>
      </c>
      <c r="N184" s="231" t="s">
        <v>43</v>
      </c>
      <c r="O184" s="70"/>
      <c r="P184" s="201">
        <f>O184*H184</f>
        <v>0</v>
      </c>
      <c r="Q184" s="201">
        <v>1.5E-3</v>
      </c>
      <c r="R184" s="201">
        <f>Q184*H184</f>
        <v>3.0000000000000001E-3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199</v>
      </c>
      <c r="AT184" s="203" t="s">
        <v>246</v>
      </c>
      <c r="AU184" s="203" t="s">
        <v>87</v>
      </c>
      <c r="AY184" s="16" t="s">
        <v>155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162</v>
      </c>
      <c r="BM184" s="203" t="s">
        <v>876</v>
      </c>
    </row>
    <row r="185" spans="1:65" s="12" customFormat="1" ht="22.9" customHeight="1">
      <c r="B185" s="175"/>
      <c r="C185" s="176"/>
      <c r="D185" s="177" t="s">
        <v>77</v>
      </c>
      <c r="E185" s="189" t="s">
        <v>182</v>
      </c>
      <c r="F185" s="189" t="s">
        <v>877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SUM(P186:P209)</f>
        <v>0</v>
      </c>
      <c r="Q185" s="183"/>
      <c r="R185" s="184">
        <f>SUM(R186:R209)</f>
        <v>1.6060399999999999E-2</v>
      </c>
      <c r="S185" s="183"/>
      <c r="T185" s="185">
        <f>SUM(T186:T209)</f>
        <v>47.577770000000001</v>
      </c>
      <c r="AR185" s="186" t="s">
        <v>85</v>
      </c>
      <c r="AT185" s="187" t="s">
        <v>77</v>
      </c>
      <c r="AU185" s="187" t="s">
        <v>85</v>
      </c>
      <c r="AY185" s="186" t="s">
        <v>155</v>
      </c>
      <c r="BK185" s="188">
        <f>SUM(BK186:BK209)</f>
        <v>0</v>
      </c>
    </row>
    <row r="186" spans="1:65" s="2" customFormat="1" ht="49.15" customHeight="1">
      <c r="A186" s="33"/>
      <c r="B186" s="34"/>
      <c r="C186" s="191" t="s">
        <v>297</v>
      </c>
      <c r="D186" s="191" t="s">
        <v>158</v>
      </c>
      <c r="E186" s="192" t="s">
        <v>878</v>
      </c>
      <c r="F186" s="193" t="s">
        <v>879</v>
      </c>
      <c r="G186" s="194" t="s">
        <v>187</v>
      </c>
      <c r="H186" s="195">
        <v>1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43</v>
      </c>
      <c r="O186" s="70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162</v>
      </c>
      <c r="AT186" s="203" t="s">
        <v>158</v>
      </c>
      <c r="AU186" s="203" t="s">
        <v>87</v>
      </c>
      <c r="AY186" s="16" t="s">
        <v>155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162</v>
      </c>
      <c r="BM186" s="203" t="s">
        <v>880</v>
      </c>
    </row>
    <row r="187" spans="1:65" s="2" customFormat="1" ht="24.2" customHeight="1">
      <c r="A187" s="33"/>
      <c r="B187" s="34"/>
      <c r="C187" s="191" t="s">
        <v>301</v>
      </c>
      <c r="D187" s="191" t="s">
        <v>158</v>
      </c>
      <c r="E187" s="192" t="s">
        <v>185</v>
      </c>
      <c r="F187" s="193" t="s">
        <v>881</v>
      </c>
      <c r="G187" s="194" t="s">
        <v>187</v>
      </c>
      <c r="H187" s="195">
        <v>1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43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162</v>
      </c>
      <c r="AT187" s="203" t="s">
        <v>158</v>
      </c>
      <c r="AU187" s="203" t="s">
        <v>87</v>
      </c>
      <c r="AY187" s="16" t="s">
        <v>155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162</v>
      </c>
      <c r="BM187" s="203" t="s">
        <v>882</v>
      </c>
    </row>
    <row r="188" spans="1:65" s="2" customFormat="1" ht="14.45" customHeight="1">
      <c r="A188" s="33"/>
      <c r="B188" s="34"/>
      <c r="C188" s="191" t="s">
        <v>305</v>
      </c>
      <c r="D188" s="191" t="s">
        <v>158</v>
      </c>
      <c r="E188" s="192" t="s">
        <v>883</v>
      </c>
      <c r="F188" s="193" t="s">
        <v>884</v>
      </c>
      <c r="G188" s="194" t="s">
        <v>854</v>
      </c>
      <c r="H188" s="195">
        <v>1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43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239</v>
      </c>
      <c r="AT188" s="203" t="s">
        <v>158</v>
      </c>
      <c r="AU188" s="203" t="s">
        <v>87</v>
      </c>
      <c r="AY188" s="16" t="s">
        <v>155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239</v>
      </c>
      <c r="BM188" s="203" t="s">
        <v>885</v>
      </c>
    </row>
    <row r="189" spans="1:65" s="2" customFormat="1" ht="24.2" customHeight="1">
      <c r="A189" s="33"/>
      <c r="B189" s="34"/>
      <c r="C189" s="191" t="s">
        <v>308</v>
      </c>
      <c r="D189" s="191" t="s">
        <v>158</v>
      </c>
      <c r="E189" s="192" t="s">
        <v>886</v>
      </c>
      <c r="F189" s="193" t="s">
        <v>887</v>
      </c>
      <c r="G189" s="194" t="s">
        <v>179</v>
      </c>
      <c r="H189" s="195">
        <v>4.5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43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162</v>
      </c>
      <c r="AT189" s="203" t="s">
        <v>158</v>
      </c>
      <c r="AU189" s="203" t="s">
        <v>87</v>
      </c>
      <c r="AY189" s="16" t="s">
        <v>155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162</v>
      </c>
      <c r="BM189" s="203" t="s">
        <v>888</v>
      </c>
    </row>
    <row r="190" spans="1:65" s="13" customFormat="1" ht="11.25">
      <c r="B190" s="205"/>
      <c r="C190" s="206"/>
      <c r="D190" s="207" t="s">
        <v>164</v>
      </c>
      <c r="E190" s="208" t="s">
        <v>1</v>
      </c>
      <c r="F190" s="209" t="s">
        <v>889</v>
      </c>
      <c r="G190" s="206"/>
      <c r="H190" s="210">
        <v>4.5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164</v>
      </c>
      <c r="AU190" s="216" t="s">
        <v>87</v>
      </c>
      <c r="AV190" s="13" t="s">
        <v>87</v>
      </c>
      <c r="AW190" s="13" t="s">
        <v>34</v>
      </c>
      <c r="AX190" s="13" t="s">
        <v>85</v>
      </c>
      <c r="AY190" s="216" t="s">
        <v>155</v>
      </c>
    </row>
    <row r="191" spans="1:65" s="2" customFormat="1" ht="24.2" customHeight="1">
      <c r="A191" s="33"/>
      <c r="B191" s="34"/>
      <c r="C191" s="191" t="s">
        <v>314</v>
      </c>
      <c r="D191" s="191" t="s">
        <v>158</v>
      </c>
      <c r="E191" s="192" t="s">
        <v>890</v>
      </c>
      <c r="F191" s="193" t="s">
        <v>891</v>
      </c>
      <c r="G191" s="194" t="s">
        <v>168</v>
      </c>
      <c r="H191" s="195">
        <v>1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43</v>
      </c>
      <c r="O191" s="70"/>
      <c r="P191" s="201">
        <f>O191*H191</f>
        <v>0</v>
      </c>
      <c r="Q191" s="201">
        <v>1.175E-2</v>
      </c>
      <c r="R191" s="201">
        <f>Q191*H191</f>
        <v>1.175E-2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162</v>
      </c>
      <c r="AT191" s="203" t="s">
        <v>158</v>
      </c>
      <c r="AU191" s="203" t="s">
        <v>87</v>
      </c>
      <c r="AY191" s="16" t="s">
        <v>155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162</v>
      </c>
      <c r="BM191" s="203" t="s">
        <v>892</v>
      </c>
    </row>
    <row r="192" spans="1:65" s="2" customFormat="1" ht="14.45" customHeight="1">
      <c r="A192" s="33"/>
      <c r="B192" s="34"/>
      <c r="C192" s="221" t="s">
        <v>318</v>
      </c>
      <c r="D192" s="221" t="s">
        <v>246</v>
      </c>
      <c r="E192" s="222" t="s">
        <v>893</v>
      </c>
      <c r="F192" s="223" t="s">
        <v>894</v>
      </c>
      <c r="G192" s="224" t="s">
        <v>168</v>
      </c>
      <c r="H192" s="225">
        <v>1</v>
      </c>
      <c r="I192" s="226"/>
      <c r="J192" s="227">
        <f>ROUND(I192*H192,2)</f>
        <v>0</v>
      </c>
      <c r="K192" s="228"/>
      <c r="L192" s="229"/>
      <c r="M192" s="230" t="s">
        <v>1</v>
      </c>
      <c r="N192" s="231" t="s">
        <v>43</v>
      </c>
      <c r="O192" s="70"/>
      <c r="P192" s="201">
        <f>O192*H192</f>
        <v>0</v>
      </c>
      <c r="Q192" s="201">
        <v>3.0000000000000001E-3</v>
      </c>
      <c r="R192" s="201">
        <f>Q192*H192</f>
        <v>3.0000000000000001E-3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199</v>
      </c>
      <c r="AT192" s="203" t="s">
        <v>246</v>
      </c>
      <c r="AU192" s="203" t="s">
        <v>87</v>
      </c>
      <c r="AY192" s="16" t="s">
        <v>155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162</v>
      </c>
      <c r="BM192" s="203" t="s">
        <v>895</v>
      </c>
    </row>
    <row r="193" spans="1:65" s="2" customFormat="1" ht="24.2" customHeight="1">
      <c r="A193" s="33"/>
      <c r="B193" s="34"/>
      <c r="C193" s="191" t="s">
        <v>249</v>
      </c>
      <c r="D193" s="191" t="s">
        <v>158</v>
      </c>
      <c r="E193" s="192" t="s">
        <v>896</v>
      </c>
      <c r="F193" s="193" t="s">
        <v>897</v>
      </c>
      <c r="G193" s="194" t="s">
        <v>174</v>
      </c>
      <c r="H193" s="195">
        <v>610.5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43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162</v>
      </c>
      <c r="AT193" s="203" t="s">
        <v>158</v>
      </c>
      <c r="AU193" s="203" t="s">
        <v>87</v>
      </c>
      <c r="AY193" s="16" t="s">
        <v>155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85</v>
      </c>
      <c r="BK193" s="204">
        <f>ROUND(I193*H193,2)</f>
        <v>0</v>
      </c>
      <c r="BL193" s="16" t="s">
        <v>162</v>
      </c>
      <c r="BM193" s="203" t="s">
        <v>898</v>
      </c>
    </row>
    <row r="194" spans="1:65" s="13" customFormat="1" ht="11.25">
      <c r="B194" s="205"/>
      <c r="C194" s="206"/>
      <c r="D194" s="207" t="s">
        <v>164</v>
      </c>
      <c r="E194" s="208" t="s">
        <v>1</v>
      </c>
      <c r="F194" s="209" t="s">
        <v>899</v>
      </c>
      <c r="G194" s="206"/>
      <c r="H194" s="210">
        <v>610.5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164</v>
      </c>
      <c r="AU194" s="216" t="s">
        <v>87</v>
      </c>
      <c r="AV194" s="13" t="s">
        <v>87</v>
      </c>
      <c r="AW194" s="13" t="s">
        <v>34</v>
      </c>
      <c r="AX194" s="13" t="s">
        <v>85</v>
      </c>
      <c r="AY194" s="216" t="s">
        <v>155</v>
      </c>
    </row>
    <row r="195" spans="1:65" s="2" customFormat="1" ht="24.2" customHeight="1">
      <c r="A195" s="33"/>
      <c r="B195" s="34"/>
      <c r="C195" s="191" t="s">
        <v>325</v>
      </c>
      <c r="D195" s="191" t="s">
        <v>158</v>
      </c>
      <c r="E195" s="192" t="s">
        <v>900</v>
      </c>
      <c r="F195" s="193" t="s">
        <v>901</v>
      </c>
      <c r="G195" s="194" t="s">
        <v>174</v>
      </c>
      <c r="H195" s="195">
        <v>18630</v>
      </c>
      <c r="I195" s="196"/>
      <c r="J195" s="197">
        <f>ROUND(I195*H195,2)</f>
        <v>0</v>
      </c>
      <c r="K195" s="198"/>
      <c r="L195" s="38"/>
      <c r="M195" s="199" t="s">
        <v>1</v>
      </c>
      <c r="N195" s="200" t="s">
        <v>43</v>
      </c>
      <c r="O195" s="70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162</v>
      </c>
      <c r="AT195" s="203" t="s">
        <v>158</v>
      </c>
      <c r="AU195" s="203" t="s">
        <v>87</v>
      </c>
      <c r="AY195" s="16" t="s">
        <v>155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85</v>
      </c>
      <c r="BK195" s="204">
        <f>ROUND(I195*H195,2)</f>
        <v>0</v>
      </c>
      <c r="BL195" s="16" t="s">
        <v>162</v>
      </c>
      <c r="BM195" s="203" t="s">
        <v>902</v>
      </c>
    </row>
    <row r="196" spans="1:65" s="13" customFormat="1" ht="11.25">
      <c r="B196" s="205"/>
      <c r="C196" s="206"/>
      <c r="D196" s="207" t="s">
        <v>164</v>
      </c>
      <c r="E196" s="206"/>
      <c r="F196" s="209" t="s">
        <v>903</v>
      </c>
      <c r="G196" s="206"/>
      <c r="H196" s="210">
        <v>18630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164</v>
      </c>
      <c r="AU196" s="216" t="s">
        <v>87</v>
      </c>
      <c r="AV196" s="13" t="s">
        <v>87</v>
      </c>
      <c r="AW196" s="13" t="s">
        <v>4</v>
      </c>
      <c r="AX196" s="13" t="s">
        <v>85</v>
      </c>
      <c r="AY196" s="216" t="s">
        <v>155</v>
      </c>
    </row>
    <row r="197" spans="1:65" s="2" customFormat="1" ht="24.2" customHeight="1">
      <c r="A197" s="33"/>
      <c r="B197" s="34"/>
      <c r="C197" s="191" t="s">
        <v>329</v>
      </c>
      <c r="D197" s="191" t="s">
        <v>158</v>
      </c>
      <c r="E197" s="192" t="s">
        <v>904</v>
      </c>
      <c r="F197" s="193" t="s">
        <v>905</v>
      </c>
      <c r="G197" s="194" t="s">
        <v>174</v>
      </c>
      <c r="H197" s="195">
        <v>610.5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43</v>
      </c>
      <c r="O197" s="70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162</v>
      </c>
      <c r="AT197" s="203" t="s">
        <v>158</v>
      </c>
      <c r="AU197" s="203" t="s">
        <v>87</v>
      </c>
      <c r="AY197" s="16" t="s">
        <v>155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162</v>
      </c>
      <c r="BM197" s="203" t="s">
        <v>906</v>
      </c>
    </row>
    <row r="198" spans="1:65" s="2" customFormat="1" ht="14.45" customHeight="1">
      <c r="A198" s="33"/>
      <c r="B198" s="34"/>
      <c r="C198" s="191" t="s">
        <v>334</v>
      </c>
      <c r="D198" s="191" t="s">
        <v>158</v>
      </c>
      <c r="E198" s="192" t="s">
        <v>907</v>
      </c>
      <c r="F198" s="193" t="s">
        <v>908</v>
      </c>
      <c r="G198" s="194" t="s">
        <v>174</v>
      </c>
      <c r="H198" s="195">
        <v>610.5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43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162</v>
      </c>
      <c r="AT198" s="203" t="s">
        <v>158</v>
      </c>
      <c r="AU198" s="203" t="s">
        <v>87</v>
      </c>
      <c r="AY198" s="16" t="s">
        <v>155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162</v>
      </c>
      <c r="BM198" s="203" t="s">
        <v>909</v>
      </c>
    </row>
    <row r="199" spans="1:65" s="2" customFormat="1" ht="14.45" customHeight="1">
      <c r="A199" s="33"/>
      <c r="B199" s="34"/>
      <c r="C199" s="191" t="s">
        <v>340</v>
      </c>
      <c r="D199" s="191" t="s">
        <v>158</v>
      </c>
      <c r="E199" s="192" t="s">
        <v>910</v>
      </c>
      <c r="F199" s="193" t="s">
        <v>911</v>
      </c>
      <c r="G199" s="194" t="s">
        <v>174</v>
      </c>
      <c r="H199" s="195">
        <v>36630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43</v>
      </c>
      <c r="O199" s="70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162</v>
      </c>
      <c r="AT199" s="203" t="s">
        <v>158</v>
      </c>
      <c r="AU199" s="203" t="s">
        <v>87</v>
      </c>
      <c r="AY199" s="16" t="s">
        <v>155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162</v>
      </c>
      <c r="BM199" s="203" t="s">
        <v>912</v>
      </c>
    </row>
    <row r="200" spans="1:65" s="13" customFormat="1" ht="11.25">
      <c r="B200" s="205"/>
      <c r="C200" s="206"/>
      <c r="D200" s="207" t="s">
        <v>164</v>
      </c>
      <c r="E200" s="206"/>
      <c r="F200" s="209" t="s">
        <v>913</v>
      </c>
      <c r="G200" s="206"/>
      <c r="H200" s="210">
        <v>36630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164</v>
      </c>
      <c r="AU200" s="216" t="s">
        <v>87</v>
      </c>
      <c r="AV200" s="13" t="s">
        <v>87</v>
      </c>
      <c r="AW200" s="13" t="s">
        <v>4</v>
      </c>
      <c r="AX200" s="13" t="s">
        <v>85</v>
      </c>
      <c r="AY200" s="216" t="s">
        <v>155</v>
      </c>
    </row>
    <row r="201" spans="1:65" s="2" customFormat="1" ht="14.45" customHeight="1">
      <c r="A201" s="33"/>
      <c r="B201" s="34"/>
      <c r="C201" s="191" t="s">
        <v>345</v>
      </c>
      <c r="D201" s="191" t="s">
        <v>158</v>
      </c>
      <c r="E201" s="192" t="s">
        <v>914</v>
      </c>
      <c r="F201" s="193" t="s">
        <v>915</v>
      </c>
      <c r="G201" s="194" t="s">
        <v>174</v>
      </c>
      <c r="H201" s="195">
        <v>610.5</v>
      </c>
      <c r="I201" s="196"/>
      <c r="J201" s="197">
        <f t="shared" ref="J201:J208" si="10">ROUND(I201*H201,2)</f>
        <v>0</v>
      </c>
      <c r="K201" s="198"/>
      <c r="L201" s="38"/>
      <c r="M201" s="199" t="s">
        <v>1</v>
      </c>
      <c r="N201" s="200" t="s">
        <v>43</v>
      </c>
      <c r="O201" s="70"/>
      <c r="P201" s="201">
        <f t="shared" ref="P201:P208" si="11">O201*H201</f>
        <v>0</v>
      </c>
      <c r="Q201" s="201">
        <v>0</v>
      </c>
      <c r="R201" s="201">
        <f t="shared" ref="R201:R208" si="12">Q201*H201</f>
        <v>0</v>
      </c>
      <c r="S201" s="201">
        <v>0</v>
      </c>
      <c r="T201" s="202">
        <f t="shared" ref="T201:T208" si="13"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162</v>
      </c>
      <c r="AT201" s="203" t="s">
        <v>158</v>
      </c>
      <c r="AU201" s="203" t="s">
        <v>87</v>
      </c>
      <c r="AY201" s="16" t="s">
        <v>155</v>
      </c>
      <c r="BE201" s="204">
        <f t="shared" ref="BE201:BE208" si="14">IF(N201="základní",J201,0)</f>
        <v>0</v>
      </c>
      <c r="BF201" s="204">
        <f t="shared" ref="BF201:BF208" si="15">IF(N201="snížená",J201,0)</f>
        <v>0</v>
      </c>
      <c r="BG201" s="204">
        <f t="shared" ref="BG201:BG208" si="16">IF(N201="zákl. přenesená",J201,0)</f>
        <v>0</v>
      </c>
      <c r="BH201" s="204">
        <f t="shared" ref="BH201:BH208" si="17">IF(N201="sníž. přenesená",J201,0)</f>
        <v>0</v>
      </c>
      <c r="BI201" s="204">
        <f t="shared" ref="BI201:BI208" si="18">IF(N201="nulová",J201,0)</f>
        <v>0</v>
      </c>
      <c r="BJ201" s="16" t="s">
        <v>85</v>
      </c>
      <c r="BK201" s="204">
        <f t="shared" ref="BK201:BK208" si="19">ROUND(I201*H201,2)</f>
        <v>0</v>
      </c>
      <c r="BL201" s="16" t="s">
        <v>162</v>
      </c>
      <c r="BM201" s="203" t="s">
        <v>916</v>
      </c>
    </row>
    <row r="202" spans="1:65" s="2" customFormat="1" ht="24.2" customHeight="1">
      <c r="A202" s="33"/>
      <c r="B202" s="34"/>
      <c r="C202" s="191" t="s">
        <v>349</v>
      </c>
      <c r="D202" s="191" t="s">
        <v>158</v>
      </c>
      <c r="E202" s="192" t="s">
        <v>917</v>
      </c>
      <c r="F202" s="193" t="s">
        <v>918</v>
      </c>
      <c r="G202" s="194" t="s">
        <v>174</v>
      </c>
      <c r="H202" s="195">
        <v>65.52</v>
      </c>
      <c r="I202" s="196"/>
      <c r="J202" s="197">
        <f t="shared" si="10"/>
        <v>0</v>
      </c>
      <c r="K202" s="198"/>
      <c r="L202" s="38"/>
      <c r="M202" s="199" t="s">
        <v>1</v>
      </c>
      <c r="N202" s="200" t="s">
        <v>43</v>
      </c>
      <c r="O202" s="70"/>
      <c r="P202" s="201">
        <f t="shared" si="11"/>
        <v>0</v>
      </c>
      <c r="Q202" s="201">
        <v>2.0000000000000002E-5</v>
      </c>
      <c r="R202" s="201">
        <f t="shared" si="12"/>
        <v>1.3104E-3</v>
      </c>
      <c r="S202" s="201">
        <v>0</v>
      </c>
      <c r="T202" s="202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162</v>
      </c>
      <c r="AT202" s="203" t="s">
        <v>158</v>
      </c>
      <c r="AU202" s="203" t="s">
        <v>87</v>
      </c>
      <c r="AY202" s="16" t="s">
        <v>155</v>
      </c>
      <c r="BE202" s="204">
        <f t="shared" si="14"/>
        <v>0</v>
      </c>
      <c r="BF202" s="204">
        <f t="shared" si="15"/>
        <v>0</v>
      </c>
      <c r="BG202" s="204">
        <f t="shared" si="16"/>
        <v>0</v>
      </c>
      <c r="BH202" s="204">
        <f t="shared" si="17"/>
        <v>0</v>
      </c>
      <c r="BI202" s="204">
        <f t="shared" si="18"/>
        <v>0</v>
      </c>
      <c r="BJ202" s="16" t="s">
        <v>85</v>
      </c>
      <c r="BK202" s="204">
        <f t="shared" si="19"/>
        <v>0</v>
      </c>
      <c r="BL202" s="16" t="s">
        <v>162</v>
      </c>
      <c r="BM202" s="203" t="s">
        <v>919</v>
      </c>
    </row>
    <row r="203" spans="1:65" s="2" customFormat="1" ht="24.2" customHeight="1">
      <c r="A203" s="33"/>
      <c r="B203" s="34"/>
      <c r="C203" s="191" t="s">
        <v>356</v>
      </c>
      <c r="D203" s="191" t="s">
        <v>158</v>
      </c>
      <c r="E203" s="192" t="s">
        <v>920</v>
      </c>
      <c r="F203" s="193" t="s">
        <v>921</v>
      </c>
      <c r="G203" s="194" t="s">
        <v>174</v>
      </c>
      <c r="H203" s="195">
        <v>57</v>
      </c>
      <c r="I203" s="196"/>
      <c r="J203" s="197">
        <f t="shared" si="10"/>
        <v>0</v>
      </c>
      <c r="K203" s="198"/>
      <c r="L203" s="38"/>
      <c r="M203" s="199" t="s">
        <v>1</v>
      </c>
      <c r="N203" s="200" t="s">
        <v>43</v>
      </c>
      <c r="O203" s="70"/>
      <c r="P203" s="201">
        <f t="shared" si="11"/>
        <v>0</v>
      </c>
      <c r="Q203" s="201">
        <v>0</v>
      </c>
      <c r="R203" s="201">
        <f t="shared" si="12"/>
        <v>0</v>
      </c>
      <c r="S203" s="201">
        <v>5.3999999999999999E-2</v>
      </c>
      <c r="T203" s="202">
        <f t="shared" si="13"/>
        <v>3.0779999999999998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162</v>
      </c>
      <c r="AT203" s="203" t="s">
        <v>158</v>
      </c>
      <c r="AU203" s="203" t="s">
        <v>87</v>
      </c>
      <c r="AY203" s="16" t="s">
        <v>155</v>
      </c>
      <c r="BE203" s="204">
        <f t="shared" si="14"/>
        <v>0</v>
      </c>
      <c r="BF203" s="204">
        <f t="shared" si="15"/>
        <v>0</v>
      </c>
      <c r="BG203" s="204">
        <f t="shared" si="16"/>
        <v>0</v>
      </c>
      <c r="BH203" s="204">
        <f t="shared" si="17"/>
        <v>0</v>
      </c>
      <c r="BI203" s="204">
        <f t="shared" si="18"/>
        <v>0</v>
      </c>
      <c r="BJ203" s="16" t="s">
        <v>85</v>
      </c>
      <c r="BK203" s="204">
        <f t="shared" si="19"/>
        <v>0</v>
      </c>
      <c r="BL203" s="16" t="s">
        <v>162</v>
      </c>
      <c r="BM203" s="203" t="s">
        <v>922</v>
      </c>
    </row>
    <row r="204" spans="1:65" s="2" customFormat="1" ht="24.2" customHeight="1">
      <c r="A204" s="33"/>
      <c r="B204" s="34"/>
      <c r="C204" s="191" t="s">
        <v>360</v>
      </c>
      <c r="D204" s="191" t="s">
        <v>158</v>
      </c>
      <c r="E204" s="192" t="s">
        <v>923</v>
      </c>
      <c r="F204" s="193" t="s">
        <v>924</v>
      </c>
      <c r="G204" s="194" t="s">
        <v>174</v>
      </c>
      <c r="H204" s="195">
        <v>8.52</v>
      </c>
      <c r="I204" s="196"/>
      <c r="J204" s="197">
        <f t="shared" si="10"/>
        <v>0</v>
      </c>
      <c r="K204" s="198"/>
      <c r="L204" s="38"/>
      <c r="M204" s="199" t="s">
        <v>1</v>
      </c>
      <c r="N204" s="200" t="s">
        <v>43</v>
      </c>
      <c r="O204" s="70"/>
      <c r="P204" s="201">
        <f t="shared" si="11"/>
        <v>0</v>
      </c>
      <c r="Q204" s="201">
        <v>0</v>
      </c>
      <c r="R204" s="201">
        <f t="shared" si="12"/>
        <v>0</v>
      </c>
      <c r="S204" s="201">
        <v>7.5999999999999998E-2</v>
      </c>
      <c r="T204" s="202">
        <f t="shared" si="13"/>
        <v>0.64751999999999998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162</v>
      </c>
      <c r="AT204" s="203" t="s">
        <v>158</v>
      </c>
      <c r="AU204" s="203" t="s">
        <v>87</v>
      </c>
      <c r="AY204" s="16" t="s">
        <v>155</v>
      </c>
      <c r="BE204" s="204">
        <f t="shared" si="14"/>
        <v>0</v>
      </c>
      <c r="BF204" s="204">
        <f t="shared" si="15"/>
        <v>0</v>
      </c>
      <c r="BG204" s="204">
        <f t="shared" si="16"/>
        <v>0</v>
      </c>
      <c r="BH204" s="204">
        <f t="shared" si="17"/>
        <v>0</v>
      </c>
      <c r="BI204" s="204">
        <f t="shared" si="18"/>
        <v>0</v>
      </c>
      <c r="BJ204" s="16" t="s">
        <v>85</v>
      </c>
      <c r="BK204" s="204">
        <f t="shared" si="19"/>
        <v>0</v>
      </c>
      <c r="BL204" s="16" t="s">
        <v>162</v>
      </c>
      <c r="BM204" s="203" t="s">
        <v>925</v>
      </c>
    </row>
    <row r="205" spans="1:65" s="2" customFormat="1" ht="37.9" customHeight="1">
      <c r="A205" s="33"/>
      <c r="B205" s="34"/>
      <c r="C205" s="191" t="s">
        <v>364</v>
      </c>
      <c r="D205" s="191" t="s">
        <v>158</v>
      </c>
      <c r="E205" s="192" t="s">
        <v>926</v>
      </c>
      <c r="F205" s="193" t="s">
        <v>927</v>
      </c>
      <c r="G205" s="194" t="s">
        <v>174</v>
      </c>
      <c r="H205" s="195">
        <v>512.79999999999995</v>
      </c>
      <c r="I205" s="196"/>
      <c r="J205" s="197">
        <f t="shared" si="10"/>
        <v>0</v>
      </c>
      <c r="K205" s="198"/>
      <c r="L205" s="38"/>
      <c r="M205" s="199" t="s">
        <v>1</v>
      </c>
      <c r="N205" s="200" t="s">
        <v>43</v>
      </c>
      <c r="O205" s="70"/>
      <c r="P205" s="201">
        <f t="shared" si="11"/>
        <v>0</v>
      </c>
      <c r="Q205" s="201">
        <v>0</v>
      </c>
      <c r="R205" s="201">
        <f t="shared" si="12"/>
        <v>0</v>
      </c>
      <c r="S205" s="201">
        <v>4.5999999999999999E-2</v>
      </c>
      <c r="T205" s="202">
        <f t="shared" si="13"/>
        <v>23.588799999999999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3" t="s">
        <v>162</v>
      </c>
      <c r="AT205" s="203" t="s">
        <v>158</v>
      </c>
      <c r="AU205" s="203" t="s">
        <v>87</v>
      </c>
      <c r="AY205" s="16" t="s">
        <v>155</v>
      </c>
      <c r="BE205" s="204">
        <f t="shared" si="14"/>
        <v>0</v>
      </c>
      <c r="BF205" s="204">
        <f t="shared" si="15"/>
        <v>0</v>
      </c>
      <c r="BG205" s="204">
        <f t="shared" si="16"/>
        <v>0</v>
      </c>
      <c r="BH205" s="204">
        <f t="shared" si="17"/>
        <v>0</v>
      </c>
      <c r="BI205" s="204">
        <f t="shared" si="18"/>
        <v>0</v>
      </c>
      <c r="BJ205" s="16" t="s">
        <v>85</v>
      </c>
      <c r="BK205" s="204">
        <f t="shared" si="19"/>
        <v>0</v>
      </c>
      <c r="BL205" s="16" t="s">
        <v>162</v>
      </c>
      <c r="BM205" s="203" t="s">
        <v>928</v>
      </c>
    </row>
    <row r="206" spans="1:65" s="2" customFormat="1" ht="37.9" customHeight="1">
      <c r="A206" s="33"/>
      <c r="B206" s="34"/>
      <c r="C206" s="191" t="s">
        <v>368</v>
      </c>
      <c r="D206" s="191" t="s">
        <v>158</v>
      </c>
      <c r="E206" s="192" t="s">
        <v>929</v>
      </c>
      <c r="F206" s="193" t="s">
        <v>930</v>
      </c>
      <c r="G206" s="194" t="s">
        <v>174</v>
      </c>
      <c r="H206" s="195">
        <v>5.2</v>
      </c>
      <c r="I206" s="196"/>
      <c r="J206" s="197">
        <f t="shared" si="10"/>
        <v>0</v>
      </c>
      <c r="K206" s="198"/>
      <c r="L206" s="38"/>
      <c r="M206" s="199" t="s">
        <v>1</v>
      </c>
      <c r="N206" s="200" t="s">
        <v>43</v>
      </c>
      <c r="O206" s="70"/>
      <c r="P206" s="201">
        <f t="shared" si="11"/>
        <v>0</v>
      </c>
      <c r="Q206" s="201">
        <v>0</v>
      </c>
      <c r="R206" s="201">
        <f t="shared" si="12"/>
        <v>0</v>
      </c>
      <c r="S206" s="201">
        <v>5.8999999999999997E-2</v>
      </c>
      <c r="T206" s="202">
        <f t="shared" si="13"/>
        <v>0.30680000000000002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162</v>
      </c>
      <c r="AT206" s="203" t="s">
        <v>158</v>
      </c>
      <c r="AU206" s="203" t="s">
        <v>87</v>
      </c>
      <c r="AY206" s="16" t="s">
        <v>155</v>
      </c>
      <c r="BE206" s="204">
        <f t="shared" si="14"/>
        <v>0</v>
      </c>
      <c r="BF206" s="204">
        <f t="shared" si="15"/>
        <v>0</v>
      </c>
      <c r="BG206" s="204">
        <f t="shared" si="16"/>
        <v>0</v>
      </c>
      <c r="BH206" s="204">
        <f t="shared" si="17"/>
        <v>0</v>
      </c>
      <c r="BI206" s="204">
        <f t="shared" si="18"/>
        <v>0</v>
      </c>
      <c r="BJ206" s="16" t="s">
        <v>85</v>
      </c>
      <c r="BK206" s="204">
        <f t="shared" si="19"/>
        <v>0</v>
      </c>
      <c r="BL206" s="16" t="s">
        <v>162</v>
      </c>
      <c r="BM206" s="203" t="s">
        <v>931</v>
      </c>
    </row>
    <row r="207" spans="1:65" s="2" customFormat="1" ht="24.2" customHeight="1">
      <c r="A207" s="33"/>
      <c r="B207" s="34"/>
      <c r="C207" s="191" t="s">
        <v>374</v>
      </c>
      <c r="D207" s="191" t="s">
        <v>158</v>
      </c>
      <c r="E207" s="192" t="s">
        <v>932</v>
      </c>
      <c r="F207" s="193" t="s">
        <v>933</v>
      </c>
      <c r="G207" s="194" t="s">
        <v>174</v>
      </c>
      <c r="H207" s="195">
        <v>24.85</v>
      </c>
      <c r="I207" s="196"/>
      <c r="J207" s="197">
        <f t="shared" si="10"/>
        <v>0</v>
      </c>
      <c r="K207" s="198"/>
      <c r="L207" s="38"/>
      <c r="M207" s="199" t="s">
        <v>1</v>
      </c>
      <c r="N207" s="200" t="s">
        <v>43</v>
      </c>
      <c r="O207" s="70"/>
      <c r="P207" s="201">
        <f t="shared" si="11"/>
        <v>0</v>
      </c>
      <c r="Q207" s="201">
        <v>0</v>
      </c>
      <c r="R207" s="201">
        <f t="shared" si="12"/>
        <v>0</v>
      </c>
      <c r="S207" s="201">
        <v>8.8999999999999996E-2</v>
      </c>
      <c r="T207" s="202">
        <f t="shared" si="13"/>
        <v>2.2116500000000001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162</v>
      </c>
      <c r="AT207" s="203" t="s">
        <v>158</v>
      </c>
      <c r="AU207" s="203" t="s">
        <v>87</v>
      </c>
      <c r="AY207" s="16" t="s">
        <v>155</v>
      </c>
      <c r="BE207" s="204">
        <f t="shared" si="14"/>
        <v>0</v>
      </c>
      <c r="BF207" s="204">
        <f t="shared" si="15"/>
        <v>0</v>
      </c>
      <c r="BG207" s="204">
        <f t="shared" si="16"/>
        <v>0</v>
      </c>
      <c r="BH207" s="204">
        <f t="shared" si="17"/>
        <v>0</v>
      </c>
      <c r="BI207" s="204">
        <f t="shared" si="18"/>
        <v>0</v>
      </c>
      <c r="BJ207" s="16" t="s">
        <v>85</v>
      </c>
      <c r="BK207" s="204">
        <f t="shared" si="19"/>
        <v>0</v>
      </c>
      <c r="BL207" s="16" t="s">
        <v>162</v>
      </c>
      <c r="BM207" s="203" t="s">
        <v>934</v>
      </c>
    </row>
    <row r="208" spans="1:65" s="2" customFormat="1" ht="37.9" customHeight="1">
      <c r="A208" s="33"/>
      <c r="B208" s="34"/>
      <c r="C208" s="191" t="s">
        <v>379</v>
      </c>
      <c r="D208" s="191" t="s">
        <v>158</v>
      </c>
      <c r="E208" s="192" t="s">
        <v>935</v>
      </c>
      <c r="F208" s="193" t="s">
        <v>936</v>
      </c>
      <c r="G208" s="194" t="s">
        <v>161</v>
      </c>
      <c r="H208" s="195">
        <v>22.75</v>
      </c>
      <c r="I208" s="196"/>
      <c r="J208" s="197">
        <f t="shared" si="10"/>
        <v>0</v>
      </c>
      <c r="K208" s="198"/>
      <c r="L208" s="38"/>
      <c r="M208" s="199" t="s">
        <v>1</v>
      </c>
      <c r="N208" s="200" t="s">
        <v>43</v>
      </c>
      <c r="O208" s="70"/>
      <c r="P208" s="201">
        <f t="shared" si="11"/>
        <v>0</v>
      </c>
      <c r="Q208" s="201">
        <v>0</v>
      </c>
      <c r="R208" s="201">
        <f t="shared" si="12"/>
        <v>0</v>
      </c>
      <c r="S208" s="201">
        <v>0.78</v>
      </c>
      <c r="T208" s="202">
        <f t="shared" si="13"/>
        <v>17.745000000000001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162</v>
      </c>
      <c r="AT208" s="203" t="s">
        <v>158</v>
      </c>
      <c r="AU208" s="203" t="s">
        <v>87</v>
      </c>
      <c r="AY208" s="16" t="s">
        <v>155</v>
      </c>
      <c r="BE208" s="204">
        <f t="shared" si="14"/>
        <v>0</v>
      </c>
      <c r="BF208" s="204">
        <f t="shared" si="15"/>
        <v>0</v>
      </c>
      <c r="BG208" s="204">
        <f t="shared" si="16"/>
        <v>0</v>
      </c>
      <c r="BH208" s="204">
        <f t="shared" si="17"/>
        <v>0</v>
      </c>
      <c r="BI208" s="204">
        <f t="shared" si="18"/>
        <v>0</v>
      </c>
      <c r="BJ208" s="16" t="s">
        <v>85</v>
      </c>
      <c r="BK208" s="204">
        <f t="shared" si="19"/>
        <v>0</v>
      </c>
      <c r="BL208" s="16" t="s">
        <v>162</v>
      </c>
      <c r="BM208" s="203" t="s">
        <v>937</v>
      </c>
    </row>
    <row r="209" spans="1:65" s="13" customFormat="1" ht="11.25">
      <c r="B209" s="205"/>
      <c r="C209" s="206"/>
      <c r="D209" s="207" t="s">
        <v>164</v>
      </c>
      <c r="E209" s="208" t="s">
        <v>1</v>
      </c>
      <c r="F209" s="209" t="s">
        <v>938</v>
      </c>
      <c r="G209" s="206"/>
      <c r="H209" s="210">
        <v>22.75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164</v>
      </c>
      <c r="AU209" s="216" t="s">
        <v>87</v>
      </c>
      <c r="AV209" s="13" t="s">
        <v>87</v>
      </c>
      <c r="AW209" s="13" t="s">
        <v>34</v>
      </c>
      <c r="AX209" s="13" t="s">
        <v>85</v>
      </c>
      <c r="AY209" s="216" t="s">
        <v>155</v>
      </c>
    </row>
    <row r="210" spans="1:65" s="12" customFormat="1" ht="22.9" customHeight="1">
      <c r="B210" s="175"/>
      <c r="C210" s="176"/>
      <c r="D210" s="177" t="s">
        <v>77</v>
      </c>
      <c r="E210" s="189" t="s">
        <v>197</v>
      </c>
      <c r="F210" s="189" t="s">
        <v>198</v>
      </c>
      <c r="G210" s="176"/>
      <c r="H210" s="176"/>
      <c r="I210" s="179"/>
      <c r="J210" s="190">
        <f>BK210</f>
        <v>0</v>
      </c>
      <c r="K210" s="176"/>
      <c r="L210" s="181"/>
      <c r="M210" s="182"/>
      <c r="N210" s="183"/>
      <c r="O210" s="183"/>
      <c r="P210" s="184">
        <f>SUM(P211:P221)</f>
        <v>0</v>
      </c>
      <c r="Q210" s="183"/>
      <c r="R210" s="184">
        <f>SUM(R211:R221)</f>
        <v>0</v>
      </c>
      <c r="S210" s="183"/>
      <c r="T210" s="185">
        <f>SUM(T211:T221)</f>
        <v>0</v>
      </c>
      <c r="AR210" s="186" t="s">
        <v>85</v>
      </c>
      <c r="AT210" s="187" t="s">
        <v>77</v>
      </c>
      <c r="AU210" s="187" t="s">
        <v>85</v>
      </c>
      <c r="AY210" s="186" t="s">
        <v>155</v>
      </c>
      <c r="BK210" s="188">
        <f>SUM(BK211:BK221)</f>
        <v>0</v>
      </c>
    </row>
    <row r="211" spans="1:65" s="2" customFormat="1" ht="24.2" customHeight="1">
      <c r="A211" s="33"/>
      <c r="B211" s="34"/>
      <c r="C211" s="191" t="s">
        <v>383</v>
      </c>
      <c r="D211" s="191" t="s">
        <v>158</v>
      </c>
      <c r="E211" s="192" t="s">
        <v>939</v>
      </c>
      <c r="F211" s="193" t="s">
        <v>940</v>
      </c>
      <c r="G211" s="194" t="s">
        <v>202</v>
      </c>
      <c r="H211" s="195">
        <v>48.600999999999999</v>
      </c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43</v>
      </c>
      <c r="O211" s="70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162</v>
      </c>
      <c r="AT211" s="203" t="s">
        <v>158</v>
      </c>
      <c r="AU211" s="203" t="s">
        <v>87</v>
      </c>
      <c r="AY211" s="16" t="s">
        <v>155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162</v>
      </c>
      <c r="BM211" s="203" t="s">
        <v>941</v>
      </c>
    </row>
    <row r="212" spans="1:65" s="2" customFormat="1" ht="24.2" customHeight="1">
      <c r="A212" s="33"/>
      <c r="B212" s="34"/>
      <c r="C212" s="191" t="s">
        <v>387</v>
      </c>
      <c r="D212" s="191" t="s">
        <v>158</v>
      </c>
      <c r="E212" s="192" t="s">
        <v>204</v>
      </c>
      <c r="F212" s="193" t="s">
        <v>942</v>
      </c>
      <c r="G212" s="194" t="s">
        <v>202</v>
      </c>
      <c r="H212" s="195">
        <v>48.600999999999999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43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162</v>
      </c>
      <c r="AT212" s="203" t="s">
        <v>158</v>
      </c>
      <c r="AU212" s="203" t="s">
        <v>87</v>
      </c>
      <c r="AY212" s="16" t="s">
        <v>155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162</v>
      </c>
      <c r="BM212" s="203" t="s">
        <v>943</v>
      </c>
    </row>
    <row r="213" spans="1:65" s="2" customFormat="1" ht="24.2" customHeight="1">
      <c r="A213" s="33"/>
      <c r="B213" s="34"/>
      <c r="C213" s="191" t="s">
        <v>391</v>
      </c>
      <c r="D213" s="191" t="s">
        <v>158</v>
      </c>
      <c r="E213" s="192" t="s">
        <v>208</v>
      </c>
      <c r="F213" s="193" t="s">
        <v>209</v>
      </c>
      <c r="G213" s="194" t="s">
        <v>202</v>
      </c>
      <c r="H213" s="195">
        <v>923.41899999999998</v>
      </c>
      <c r="I213" s="196"/>
      <c r="J213" s="197">
        <f>ROUND(I213*H213,2)</f>
        <v>0</v>
      </c>
      <c r="K213" s="198"/>
      <c r="L213" s="38"/>
      <c r="M213" s="199" t="s">
        <v>1</v>
      </c>
      <c r="N213" s="200" t="s">
        <v>43</v>
      </c>
      <c r="O213" s="70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3" t="s">
        <v>162</v>
      </c>
      <c r="AT213" s="203" t="s">
        <v>158</v>
      </c>
      <c r="AU213" s="203" t="s">
        <v>87</v>
      </c>
      <c r="AY213" s="16" t="s">
        <v>155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6" t="s">
        <v>85</v>
      </c>
      <c r="BK213" s="204">
        <f>ROUND(I213*H213,2)</f>
        <v>0</v>
      </c>
      <c r="BL213" s="16" t="s">
        <v>162</v>
      </c>
      <c r="BM213" s="203" t="s">
        <v>944</v>
      </c>
    </row>
    <row r="214" spans="1:65" s="13" customFormat="1" ht="11.25">
      <c r="B214" s="205"/>
      <c r="C214" s="206"/>
      <c r="D214" s="207" t="s">
        <v>164</v>
      </c>
      <c r="E214" s="206"/>
      <c r="F214" s="209" t="s">
        <v>945</v>
      </c>
      <c r="G214" s="206"/>
      <c r="H214" s="210">
        <v>923.41899999999998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164</v>
      </c>
      <c r="AU214" s="216" t="s">
        <v>87</v>
      </c>
      <c r="AV214" s="13" t="s">
        <v>87</v>
      </c>
      <c r="AW214" s="13" t="s">
        <v>4</v>
      </c>
      <c r="AX214" s="13" t="s">
        <v>85</v>
      </c>
      <c r="AY214" s="216" t="s">
        <v>155</v>
      </c>
    </row>
    <row r="215" spans="1:65" s="2" customFormat="1" ht="24.2" customHeight="1">
      <c r="A215" s="33"/>
      <c r="B215" s="34"/>
      <c r="C215" s="191" t="s">
        <v>397</v>
      </c>
      <c r="D215" s="191" t="s">
        <v>158</v>
      </c>
      <c r="E215" s="192" t="s">
        <v>946</v>
      </c>
      <c r="F215" s="193" t="s">
        <v>947</v>
      </c>
      <c r="G215" s="194" t="s">
        <v>202</v>
      </c>
      <c r="H215" s="195">
        <v>0.78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43</v>
      </c>
      <c r="O215" s="70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162</v>
      </c>
      <c r="AT215" s="203" t="s">
        <v>158</v>
      </c>
      <c r="AU215" s="203" t="s">
        <v>87</v>
      </c>
      <c r="AY215" s="16" t="s">
        <v>155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162</v>
      </c>
      <c r="BM215" s="203" t="s">
        <v>948</v>
      </c>
    </row>
    <row r="216" spans="1:65" s="2" customFormat="1" ht="78">
      <c r="A216" s="33"/>
      <c r="B216" s="34"/>
      <c r="C216" s="35"/>
      <c r="D216" s="207" t="s">
        <v>225</v>
      </c>
      <c r="E216" s="35"/>
      <c r="F216" s="217" t="s">
        <v>949</v>
      </c>
      <c r="G216" s="35"/>
      <c r="H216" s="35"/>
      <c r="I216" s="218"/>
      <c r="J216" s="35"/>
      <c r="K216" s="35"/>
      <c r="L216" s="38"/>
      <c r="M216" s="219"/>
      <c r="N216" s="220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225</v>
      </c>
      <c r="AU216" s="16" t="s">
        <v>87</v>
      </c>
    </row>
    <row r="217" spans="1:65" s="13" customFormat="1" ht="11.25">
      <c r="B217" s="205"/>
      <c r="C217" s="206"/>
      <c r="D217" s="207" t="s">
        <v>164</v>
      </c>
      <c r="E217" s="208" t="s">
        <v>1</v>
      </c>
      <c r="F217" s="209" t="s">
        <v>950</v>
      </c>
      <c r="G217" s="206"/>
      <c r="H217" s="210">
        <v>0.78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164</v>
      </c>
      <c r="AU217" s="216" t="s">
        <v>87</v>
      </c>
      <c r="AV217" s="13" t="s">
        <v>87</v>
      </c>
      <c r="AW217" s="13" t="s">
        <v>34</v>
      </c>
      <c r="AX217" s="13" t="s">
        <v>85</v>
      </c>
      <c r="AY217" s="216" t="s">
        <v>155</v>
      </c>
    </row>
    <row r="218" spans="1:65" s="2" customFormat="1" ht="24.2" customHeight="1">
      <c r="A218" s="33"/>
      <c r="B218" s="34"/>
      <c r="C218" s="191" t="s">
        <v>401</v>
      </c>
      <c r="D218" s="191" t="s">
        <v>158</v>
      </c>
      <c r="E218" s="192" t="s">
        <v>951</v>
      </c>
      <c r="F218" s="193" t="s">
        <v>952</v>
      </c>
      <c r="G218" s="194" t="s">
        <v>202</v>
      </c>
      <c r="H218" s="195">
        <v>23.896000000000001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43</v>
      </c>
      <c r="O218" s="70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162</v>
      </c>
      <c r="AT218" s="203" t="s">
        <v>158</v>
      </c>
      <c r="AU218" s="203" t="s">
        <v>87</v>
      </c>
      <c r="AY218" s="16" t="s">
        <v>155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162</v>
      </c>
      <c r="BM218" s="203" t="s">
        <v>953</v>
      </c>
    </row>
    <row r="219" spans="1:65" s="13" customFormat="1" ht="11.25">
      <c r="B219" s="205"/>
      <c r="C219" s="206"/>
      <c r="D219" s="207" t="s">
        <v>164</v>
      </c>
      <c r="E219" s="208" t="s">
        <v>1</v>
      </c>
      <c r="F219" s="209" t="s">
        <v>954</v>
      </c>
      <c r="G219" s="206"/>
      <c r="H219" s="210">
        <v>23.896000000000001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164</v>
      </c>
      <c r="AU219" s="216" t="s">
        <v>87</v>
      </c>
      <c r="AV219" s="13" t="s">
        <v>87</v>
      </c>
      <c r="AW219" s="13" t="s">
        <v>34</v>
      </c>
      <c r="AX219" s="13" t="s">
        <v>85</v>
      </c>
      <c r="AY219" s="216" t="s">
        <v>155</v>
      </c>
    </row>
    <row r="220" spans="1:65" s="2" customFormat="1" ht="24.2" customHeight="1">
      <c r="A220" s="33"/>
      <c r="B220" s="34"/>
      <c r="C220" s="191" t="s">
        <v>406</v>
      </c>
      <c r="D220" s="191" t="s">
        <v>158</v>
      </c>
      <c r="E220" s="192" t="s">
        <v>217</v>
      </c>
      <c r="F220" s="193" t="s">
        <v>218</v>
      </c>
      <c r="G220" s="194" t="s">
        <v>202</v>
      </c>
      <c r="H220" s="195">
        <v>23.925000000000001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43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162</v>
      </c>
      <c r="AT220" s="203" t="s">
        <v>158</v>
      </c>
      <c r="AU220" s="203" t="s">
        <v>87</v>
      </c>
      <c r="AY220" s="16" t="s">
        <v>155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162</v>
      </c>
      <c r="BM220" s="203" t="s">
        <v>955</v>
      </c>
    </row>
    <row r="221" spans="1:65" s="13" customFormat="1" ht="11.25">
      <c r="B221" s="205"/>
      <c r="C221" s="206"/>
      <c r="D221" s="207" t="s">
        <v>164</v>
      </c>
      <c r="E221" s="208" t="s">
        <v>1</v>
      </c>
      <c r="F221" s="209" t="s">
        <v>956</v>
      </c>
      <c r="G221" s="206"/>
      <c r="H221" s="210">
        <v>23.925000000000001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164</v>
      </c>
      <c r="AU221" s="216" t="s">
        <v>87</v>
      </c>
      <c r="AV221" s="13" t="s">
        <v>87</v>
      </c>
      <c r="AW221" s="13" t="s">
        <v>34</v>
      </c>
      <c r="AX221" s="13" t="s">
        <v>85</v>
      </c>
      <c r="AY221" s="216" t="s">
        <v>155</v>
      </c>
    </row>
    <row r="222" spans="1:65" s="12" customFormat="1" ht="22.9" customHeight="1">
      <c r="B222" s="175"/>
      <c r="C222" s="176"/>
      <c r="D222" s="177" t="s">
        <v>77</v>
      </c>
      <c r="E222" s="189" t="s">
        <v>227</v>
      </c>
      <c r="F222" s="189" t="s">
        <v>228</v>
      </c>
      <c r="G222" s="176"/>
      <c r="H222" s="176"/>
      <c r="I222" s="179"/>
      <c r="J222" s="190">
        <f>BK222</f>
        <v>0</v>
      </c>
      <c r="K222" s="176"/>
      <c r="L222" s="181"/>
      <c r="M222" s="182"/>
      <c r="N222" s="183"/>
      <c r="O222" s="183"/>
      <c r="P222" s="184">
        <f>P223</f>
        <v>0</v>
      </c>
      <c r="Q222" s="183"/>
      <c r="R222" s="184">
        <f>R223</f>
        <v>0</v>
      </c>
      <c r="S222" s="183"/>
      <c r="T222" s="185">
        <f>T223</f>
        <v>0</v>
      </c>
      <c r="AR222" s="186" t="s">
        <v>85</v>
      </c>
      <c r="AT222" s="187" t="s">
        <v>77</v>
      </c>
      <c r="AU222" s="187" t="s">
        <v>85</v>
      </c>
      <c r="AY222" s="186" t="s">
        <v>155</v>
      </c>
      <c r="BK222" s="188">
        <f>BK223</f>
        <v>0</v>
      </c>
    </row>
    <row r="223" spans="1:65" s="2" customFormat="1" ht="14.45" customHeight="1">
      <c r="A223" s="33"/>
      <c r="B223" s="34"/>
      <c r="C223" s="191" t="s">
        <v>410</v>
      </c>
      <c r="D223" s="191" t="s">
        <v>158</v>
      </c>
      <c r="E223" s="192" t="s">
        <v>957</v>
      </c>
      <c r="F223" s="193" t="s">
        <v>958</v>
      </c>
      <c r="G223" s="194" t="s">
        <v>202</v>
      </c>
      <c r="H223" s="195">
        <v>34.843000000000004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43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162</v>
      </c>
      <c r="AT223" s="203" t="s">
        <v>158</v>
      </c>
      <c r="AU223" s="203" t="s">
        <v>87</v>
      </c>
      <c r="AY223" s="16" t="s">
        <v>155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162</v>
      </c>
      <c r="BM223" s="203" t="s">
        <v>959</v>
      </c>
    </row>
    <row r="224" spans="1:65" s="12" customFormat="1" ht="25.9" customHeight="1">
      <c r="B224" s="175"/>
      <c r="C224" s="176"/>
      <c r="D224" s="177" t="s">
        <v>77</v>
      </c>
      <c r="E224" s="178" t="s">
        <v>233</v>
      </c>
      <c r="F224" s="178" t="s">
        <v>234</v>
      </c>
      <c r="G224" s="176"/>
      <c r="H224" s="176"/>
      <c r="I224" s="179"/>
      <c r="J224" s="180">
        <f>BK224</f>
        <v>0</v>
      </c>
      <c r="K224" s="176"/>
      <c r="L224" s="181"/>
      <c r="M224" s="182"/>
      <c r="N224" s="183"/>
      <c r="O224" s="183"/>
      <c r="P224" s="184">
        <f>P225+P231+P234+P246+P257+P260+P275+P316+P350+P360+P363</f>
        <v>0</v>
      </c>
      <c r="Q224" s="183"/>
      <c r="R224" s="184">
        <f>R225+R231+R234+R246+R257+R260+R275+R316+R350+R360+R363</f>
        <v>4.2955167999999997</v>
      </c>
      <c r="S224" s="183"/>
      <c r="T224" s="185">
        <f>T225+T231+T234+T246+T257+T260+T275+T316+T350+T360+T363</f>
        <v>0.95266100000000009</v>
      </c>
      <c r="AR224" s="186" t="s">
        <v>87</v>
      </c>
      <c r="AT224" s="187" t="s">
        <v>77</v>
      </c>
      <c r="AU224" s="187" t="s">
        <v>78</v>
      </c>
      <c r="AY224" s="186" t="s">
        <v>155</v>
      </c>
      <c r="BK224" s="188">
        <f>BK225+BK231+BK234+BK246+BK257+BK260+BK275+BK316+BK350+BK360+BK363</f>
        <v>0</v>
      </c>
    </row>
    <row r="225" spans="1:65" s="12" customFormat="1" ht="22.9" customHeight="1">
      <c r="B225" s="175"/>
      <c r="C225" s="176"/>
      <c r="D225" s="177" t="s">
        <v>77</v>
      </c>
      <c r="E225" s="189" t="s">
        <v>960</v>
      </c>
      <c r="F225" s="189" t="s">
        <v>961</v>
      </c>
      <c r="G225" s="176"/>
      <c r="H225" s="176"/>
      <c r="I225" s="179"/>
      <c r="J225" s="190">
        <f>BK225</f>
        <v>0</v>
      </c>
      <c r="K225" s="176"/>
      <c r="L225" s="181"/>
      <c r="M225" s="182"/>
      <c r="N225" s="183"/>
      <c r="O225" s="183"/>
      <c r="P225" s="184">
        <f>SUM(P226:P230)</f>
        <v>0</v>
      </c>
      <c r="Q225" s="183"/>
      <c r="R225" s="184">
        <f>SUM(R226:R230)</f>
        <v>0</v>
      </c>
      <c r="S225" s="183"/>
      <c r="T225" s="185">
        <f>SUM(T226:T230)</f>
        <v>6.2E-2</v>
      </c>
      <c r="AR225" s="186" t="s">
        <v>87</v>
      </c>
      <c r="AT225" s="187" t="s">
        <v>77</v>
      </c>
      <c r="AU225" s="187" t="s">
        <v>85</v>
      </c>
      <c r="AY225" s="186" t="s">
        <v>155</v>
      </c>
      <c r="BK225" s="188">
        <f>SUM(BK226:BK230)</f>
        <v>0</v>
      </c>
    </row>
    <row r="226" spans="1:65" s="2" customFormat="1" ht="24.2" customHeight="1">
      <c r="A226" s="33"/>
      <c r="B226" s="34"/>
      <c r="C226" s="191" t="s">
        <v>414</v>
      </c>
      <c r="D226" s="191" t="s">
        <v>158</v>
      </c>
      <c r="E226" s="192" t="s">
        <v>962</v>
      </c>
      <c r="F226" s="193" t="s">
        <v>963</v>
      </c>
      <c r="G226" s="194" t="s">
        <v>179</v>
      </c>
      <c r="H226" s="195">
        <v>100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43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6.2E-4</v>
      </c>
      <c r="T226" s="202">
        <f>S226*H226</f>
        <v>6.2E-2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239</v>
      </c>
      <c r="AT226" s="203" t="s">
        <v>158</v>
      </c>
      <c r="AU226" s="203" t="s">
        <v>87</v>
      </c>
      <c r="AY226" s="16" t="s">
        <v>155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239</v>
      </c>
      <c r="BM226" s="203" t="s">
        <v>964</v>
      </c>
    </row>
    <row r="227" spans="1:65" s="2" customFormat="1" ht="37.9" customHeight="1">
      <c r="A227" s="33"/>
      <c r="B227" s="34"/>
      <c r="C227" s="191" t="s">
        <v>419</v>
      </c>
      <c r="D227" s="191" t="s">
        <v>158</v>
      </c>
      <c r="E227" s="192" t="s">
        <v>384</v>
      </c>
      <c r="F227" s="193" t="s">
        <v>965</v>
      </c>
      <c r="G227" s="194" t="s">
        <v>179</v>
      </c>
      <c r="H227" s="195">
        <v>100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43</v>
      </c>
      <c r="O227" s="70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239</v>
      </c>
      <c r="AT227" s="203" t="s">
        <v>158</v>
      </c>
      <c r="AU227" s="203" t="s">
        <v>87</v>
      </c>
      <c r="AY227" s="16" t="s">
        <v>155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239</v>
      </c>
      <c r="BM227" s="203" t="s">
        <v>966</v>
      </c>
    </row>
    <row r="228" spans="1:65" s="2" customFormat="1" ht="14.45" customHeight="1">
      <c r="A228" s="33"/>
      <c r="B228" s="34"/>
      <c r="C228" s="191" t="s">
        <v>423</v>
      </c>
      <c r="D228" s="191" t="s">
        <v>158</v>
      </c>
      <c r="E228" s="192" t="s">
        <v>967</v>
      </c>
      <c r="F228" s="193" t="s">
        <v>968</v>
      </c>
      <c r="G228" s="194" t="s">
        <v>187</v>
      </c>
      <c r="H228" s="195">
        <v>1</v>
      </c>
      <c r="I228" s="196"/>
      <c r="J228" s="197">
        <f>ROUND(I228*H228,2)</f>
        <v>0</v>
      </c>
      <c r="K228" s="198"/>
      <c r="L228" s="38"/>
      <c r="M228" s="199" t="s">
        <v>1</v>
      </c>
      <c r="N228" s="200" t="s">
        <v>43</v>
      </c>
      <c r="O228" s="70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239</v>
      </c>
      <c r="AT228" s="203" t="s">
        <v>158</v>
      </c>
      <c r="AU228" s="203" t="s">
        <v>87</v>
      </c>
      <c r="AY228" s="16" t="s">
        <v>155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6" t="s">
        <v>85</v>
      </c>
      <c r="BK228" s="204">
        <f>ROUND(I228*H228,2)</f>
        <v>0</v>
      </c>
      <c r="BL228" s="16" t="s">
        <v>239</v>
      </c>
      <c r="BM228" s="203" t="s">
        <v>969</v>
      </c>
    </row>
    <row r="229" spans="1:65" s="2" customFormat="1" ht="24.2" customHeight="1">
      <c r="A229" s="33"/>
      <c r="B229" s="34"/>
      <c r="C229" s="191" t="s">
        <v>429</v>
      </c>
      <c r="D229" s="191" t="s">
        <v>158</v>
      </c>
      <c r="E229" s="192" t="s">
        <v>380</v>
      </c>
      <c r="F229" s="193" t="s">
        <v>970</v>
      </c>
      <c r="G229" s="194" t="s">
        <v>187</v>
      </c>
      <c r="H229" s="195">
        <v>1</v>
      </c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43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377</v>
      </c>
      <c r="AT229" s="203" t="s">
        <v>158</v>
      </c>
      <c r="AU229" s="203" t="s">
        <v>87</v>
      </c>
      <c r="AY229" s="16" t="s">
        <v>155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377</v>
      </c>
      <c r="BM229" s="203" t="s">
        <v>971</v>
      </c>
    </row>
    <row r="230" spans="1:65" s="2" customFormat="1" ht="24.2" customHeight="1">
      <c r="A230" s="33"/>
      <c r="B230" s="34"/>
      <c r="C230" s="191" t="s">
        <v>503</v>
      </c>
      <c r="D230" s="191" t="s">
        <v>158</v>
      </c>
      <c r="E230" s="192" t="s">
        <v>375</v>
      </c>
      <c r="F230" s="193" t="s">
        <v>972</v>
      </c>
      <c r="G230" s="194" t="s">
        <v>187</v>
      </c>
      <c r="H230" s="195">
        <v>1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43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377</v>
      </c>
      <c r="AT230" s="203" t="s">
        <v>158</v>
      </c>
      <c r="AU230" s="203" t="s">
        <v>87</v>
      </c>
      <c r="AY230" s="16" t="s">
        <v>155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377</v>
      </c>
      <c r="BM230" s="203" t="s">
        <v>973</v>
      </c>
    </row>
    <row r="231" spans="1:65" s="12" customFormat="1" ht="22.9" customHeight="1">
      <c r="B231" s="175"/>
      <c r="C231" s="176"/>
      <c r="D231" s="177" t="s">
        <v>77</v>
      </c>
      <c r="E231" s="189" t="s">
        <v>372</v>
      </c>
      <c r="F231" s="189" t="s">
        <v>373</v>
      </c>
      <c r="G231" s="176"/>
      <c r="H231" s="176"/>
      <c r="I231" s="179"/>
      <c r="J231" s="190">
        <f>BK231</f>
        <v>0</v>
      </c>
      <c r="K231" s="176"/>
      <c r="L231" s="181"/>
      <c r="M231" s="182"/>
      <c r="N231" s="183"/>
      <c r="O231" s="183"/>
      <c r="P231" s="184">
        <f>SUM(P232:P233)</f>
        <v>0</v>
      </c>
      <c r="Q231" s="183"/>
      <c r="R231" s="184">
        <f>SUM(R232:R233)</f>
        <v>0</v>
      </c>
      <c r="S231" s="183"/>
      <c r="T231" s="185">
        <f>SUM(T232:T233)</f>
        <v>0</v>
      </c>
      <c r="AR231" s="186" t="s">
        <v>87</v>
      </c>
      <c r="AT231" s="187" t="s">
        <v>77</v>
      </c>
      <c r="AU231" s="187" t="s">
        <v>85</v>
      </c>
      <c r="AY231" s="186" t="s">
        <v>155</v>
      </c>
      <c r="BK231" s="188">
        <f>SUM(BK232:BK233)</f>
        <v>0</v>
      </c>
    </row>
    <row r="232" spans="1:65" s="2" customFormat="1" ht="62.65" customHeight="1">
      <c r="A232" s="33"/>
      <c r="B232" s="34"/>
      <c r="C232" s="191" t="s">
        <v>504</v>
      </c>
      <c r="D232" s="191" t="s">
        <v>158</v>
      </c>
      <c r="E232" s="192" t="s">
        <v>974</v>
      </c>
      <c r="F232" s="193" t="s">
        <v>975</v>
      </c>
      <c r="G232" s="194" t="s">
        <v>179</v>
      </c>
      <c r="H232" s="195">
        <v>100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43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239</v>
      </c>
      <c r="AT232" s="203" t="s">
        <v>158</v>
      </c>
      <c r="AU232" s="203" t="s">
        <v>87</v>
      </c>
      <c r="AY232" s="16" t="s">
        <v>155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239</v>
      </c>
      <c r="BM232" s="203" t="s">
        <v>976</v>
      </c>
    </row>
    <row r="233" spans="1:65" s="2" customFormat="1" ht="49.15" customHeight="1">
      <c r="A233" s="33"/>
      <c r="B233" s="34"/>
      <c r="C233" s="191" t="s">
        <v>505</v>
      </c>
      <c r="D233" s="191" t="s">
        <v>158</v>
      </c>
      <c r="E233" s="192" t="s">
        <v>977</v>
      </c>
      <c r="F233" s="193" t="s">
        <v>978</v>
      </c>
      <c r="G233" s="194" t="s">
        <v>979</v>
      </c>
      <c r="H233" s="195">
        <v>1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43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162</v>
      </c>
      <c r="AT233" s="203" t="s">
        <v>158</v>
      </c>
      <c r="AU233" s="203" t="s">
        <v>87</v>
      </c>
      <c r="AY233" s="16" t="s">
        <v>155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162</v>
      </c>
      <c r="BM233" s="203" t="s">
        <v>980</v>
      </c>
    </row>
    <row r="234" spans="1:65" s="12" customFormat="1" ht="22.9" customHeight="1">
      <c r="B234" s="175"/>
      <c r="C234" s="176"/>
      <c r="D234" s="177" t="s">
        <v>77</v>
      </c>
      <c r="E234" s="189" t="s">
        <v>981</v>
      </c>
      <c r="F234" s="189" t="s">
        <v>982</v>
      </c>
      <c r="G234" s="176"/>
      <c r="H234" s="176"/>
      <c r="I234" s="179"/>
      <c r="J234" s="190">
        <f>BK234</f>
        <v>0</v>
      </c>
      <c r="K234" s="176"/>
      <c r="L234" s="181"/>
      <c r="M234" s="182"/>
      <c r="N234" s="183"/>
      <c r="O234" s="183"/>
      <c r="P234" s="184">
        <f>SUM(P235:P245)</f>
        <v>0</v>
      </c>
      <c r="Q234" s="183"/>
      <c r="R234" s="184">
        <f>SUM(R235:R245)</f>
        <v>3.5900000000000001E-2</v>
      </c>
      <c r="S234" s="183"/>
      <c r="T234" s="185">
        <f>SUM(T235:T245)</f>
        <v>0</v>
      </c>
      <c r="AR234" s="186" t="s">
        <v>87</v>
      </c>
      <c r="AT234" s="187" t="s">
        <v>77</v>
      </c>
      <c r="AU234" s="187" t="s">
        <v>85</v>
      </c>
      <c r="AY234" s="186" t="s">
        <v>155</v>
      </c>
      <c r="BK234" s="188">
        <f>SUM(BK235:BK245)</f>
        <v>0</v>
      </c>
    </row>
    <row r="235" spans="1:65" s="2" customFormat="1" ht="14.45" customHeight="1">
      <c r="A235" s="33"/>
      <c r="B235" s="34"/>
      <c r="C235" s="191" t="s">
        <v>507</v>
      </c>
      <c r="D235" s="191" t="s">
        <v>158</v>
      </c>
      <c r="E235" s="192" t="s">
        <v>983</v>
      </c>
      <c r="F235" s="193" t="s">
        <v>984</v>
      </c>
      <c r="G235" s="194" t="s">
        <v>168</v>
      </c>
      <c r="H235" s="195">
        <v>1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43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377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377</v>
      </c>
      <c r="BM235" s="203" t="s">
        <v>985</v>
      </c>
    </row>
    <row r="236" spans="1:65" s="2" customFormat="1" ht="14.45" customHeight="1">
      <c r="A236" s="33"/>
      <c r="B236" s="34"/>
      <c r="C236" s="221" t="s">
        <v>508</v>
      </c>
      <c r="D236" s="221" t="s">
        <v>246</v>
      </c>
      <c r="E236" s="222" t="s">
        <v>986</v>
      </c>
      <c r="F236" s="223" t="s">
        <v>987</v>
      </c>
      <c r="G236" s="224" t="s">
        <v>168</v>
      </c>
      <c r="H236" s="225">
        <v>1</v>
      </c>
      <c r="I236" s="226"/>
      <c r="J236" s="227">
        <f>ROUND(I236*H236,2)</f>
        <v>0</v>
      </c>
      <c r="K236" s="228"/>
      <c r="L236" s="229"/>
      <c r="M236" s="230" t="s">
        <v>1</v>
      </c>
      <c r="N236" s="231" t="s">
        <v>43</v>
      </c>
      <c r="O236" s="70"/>
      <c r="P236" s="201">
        <f>O236*H236</f>
        <v>0</v>
      </c>
      <c r="Q236" s="201">
        <v>2.82E-3</v>
      </c>
      <c r="R236" s="201">
        <f>Q236*H236</f>
        <v>2.82E-3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988</v>
      </c>
      <c r="AT236" s="203" t="s">
        <v>246</v>
      </c>
      <c r="AU236" s="203" t="s">
        <v>87</v>
      </c>
      <c r="AY236" s="16" t="s">
        <v>155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377</v>
      </c>
      <c r="BM236" s="203" t="s">
        <v>989</v>
      </c>
    </row>
    <row r="237" spans="1:65" s="2" customFormat="1" ht="24.2" customHeight="1">
      <c r="A237" s="33"/>
      <c r="B237" s="34"/>
      <c r="C237" s="191" t="s">
        <v>509</v>
      </c>
      <c r="D237" s="191" t="s">
        <v>158</v>
      </c>
      <c r="E237" s="192" t="s">
        <v>990</v>
      </c>
      <c r="F237" s="193" t="s">
        <v>991</v>
      </c>
      <c r="G237" s="194" t="s">
        <v>168</v>
      </c>
      <c r="H237" s="195">
        <v>6</v>
      </c>
      <c r="I237" s="196"/>
      <c r="J237" s="197">
        <f>ROUND(I237*H237,2)</f>
        <v>0</v>
      </c>
      <c r="K237" s="198"/>
      <c r="L237" s="38"/>
      <c r="M237" s="199" t="s">
        <v>1</v>
      </c>
      <c r="N237" s="200" t="s">
        <v>43</v>
      </c>
      <c r="O237" s="70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239</v>
      </c>
      <c r="AT237" s="203" t="s">
        <v>158</v>
      </c>
      <c r="AU237" s="203" t="s">
        <v>87</v>
      </c>
      <c r="AY237" s="16" t="s">
        <v>155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6" t="s">
        <v>85</v>
      </c>
      <c r="BK237" s="204">
        <f>ROUND(I237*H237,2)</f>
        <v>0</v>
      </c>
      <c r="BL237" s="16" t="s">
        <v>239</v>
      </c>
      <c r="BM237" s="203" t="s">
        <v>992</v>
      </c>
    </row>
    <row r="238" spans="1:65" s="2" customFormat="1" ht="24.2" customHeight="1">
      <c r="A238" s="33"/>
      <c r="B238" s="34"/>
      <c r="C238" s="221" t="s">
        <v>511</v>
      </c>
      <c r="D238" s="221" t="s">
        <v>246</v>
      </c>
      <c r="E238" s="222" t="s">
        <v>993</v>
      </c>
      <c r="F238" s="223" t="s">
        <v>994</v>
      </c>
      <c r="G238" s="224" t="s">
        <v>168</v>
      </c>
      <c r="H238" s="225">
        <v>6</v>
      </c>
      <c r="I238" s="226"/>
      <c r="J238" s="227">
        <f>ROUND(I238*H238,2)</f>
        <v>0</v>
      </c>
      <c r="K238" s="228"/>
      <c r="L238" s="229"/>
      <c r="M238" s="230" t="s">
        <v>1</v>
      </c>
      <c r="N238" s="231" t="s">
        <v>43</v>
      </c>
      <c r="O238" s="70"/>
      <c r="P238" s="201">
        <f>O238*H238</f>
        <v>0</v>
      </c>
      <c r="Q238" s="201">
        <v>5.0000000000000002E-5</v>
      </c>
      <c r="R238" s="201">
        <f>Q238*H238</f>
        <v>3.0000000000000003E-4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995</v>
      </c>
      <c r="AT238" s="203" t="s">
        <v>246</v>
      </c>
      <c r="AU238" s="203" t="s">
        <v>87</v>
      </c>
      <c r="AY238" s="16" t="s">
        <v>155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995</v>
      </c>
      <c r="BM238" s="203" t="s">
        <v>996</v>
      </c>
    </row>
    <row r="239" spans="1:65" s="2" customFormat="1" ht="14.45" customHeight="1">
      <c r="A239" s="33"/>
      <c r="B239" s="34"/>
      <c r="C239" s="191" t="s">
        <v>513</v>
      </c>
      <c r="D239" s="191" t="s">
        <v>158</v>
      </c>
      <c r="E239" s="192" t="s">
        <v>997</v>
      </c>
      <c r="F239" s="193" t="s">
        <v>998</v>
      </c>
      <c r="G239" s="194" t="s">
        <v>179</v>
      </c>
      <c r="H239" s="195">
        <v>80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43</v>
      </c>
      <c r="O239" s="70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162</v>
      </c>
      <c r="AT239" s="203" t="s">
        <v>158</v>
      </c>
      <c r="AU239" s="203" t="s">
        <v>87</v>
      </c>
      <c r="AY239" s="16" t="s">
        <v>155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162</v>
      </c>
      <c r="BM239" s="203" t="s">
        <v>999</v>
      </c>
    </row>
    <row r="240" spans="1:65" s="2" customFormat="1" ht="107.25">
      <c r="A240" s="33"/>
      <c r="B240" s="34"/>
      <c r="C240" s="35"/>
      <c r="D240" s="207" t="s">
        <v>225</v>
      </c>
      <c r="E240" s="35"/>
      <c r="F240" s="217" t="s">
        <v>1000</v>
      </c>
      <c r="G240" s="35"/>
      <c r="H240" s="35"/>
      <c r="I240" s="218"/>
      <c r="J240" s="35"/>
      <c r="K240" s="35"/>
      <c r="L240" s="38"/>
      <c r="M240" s="219"/>
      <c r="N240" s="220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225</v>
      </c>
      <c r="AU240" s="16" t="s">
        <v>87</v>
      </c>
    </row>
    <row r="241" spans="1:65" s="2" customFormat="1" ht="14.45" customHeight="1">
      <c r="A241" s="33"/>
      <c r="B241" s="34"/>
      <c r="C241" s="221" t="s">
        <v>377</v>
      </c>
      <c r="D241" s="221" t="s">
        <v>246</v>
      </c>
      <c r="E241" s="222" t="s">
        <v>1001</v>
      </c>
      <c r="F241" s="223" t="s">
        <v>1002</v>
      </c>
      <c r="G241" s="224" t="s">
        <v>179</v>
      </c>
      <c r="H241" s="225">
        <v>88</v>
      </c>
      <c r="I241" s="226"/>
      <c r="J241" s="227">
        <f>ROUND(I241*H241,2)</f>
        <v>0</v>
      </c>
      <c r="K241" s="228"/>
      <c r="L241" s="229"/>
      <c r="M241" s="230" t="s">
        <v>1</v>
      </c>
      <c r="N241" s="231" t="s">
        <v>43</v>
      </c>
      <c r="O241" s="70"/>
      <c r="P241" s="201">
        <f>O241*H241</f>
        <v>0</v>
      </c>
      <c r="Q241" s="201">
        <v>2.5999999999999998E-4</v>
      </c>
      <c r="R241" s="201">
        <f>Q241*H241</f>
        <v>2.2879999999999998E-2</v>
      </c>
      <c r="S241" s="201">
        <v>0</v>
      </c>
      <c r="T241" s="20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199</v>
      </c>
      <c r="AT241" s="203" t="s">
        <v>246</v>
      </c>
      <c r="AU241" s="203" t="s">
        <v>87</v>
      </c>
      <c r="AY241" s="16" t="s">
        <v>155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85</v>
      </c>
      <c r="BK241" s="204">
        <f>ROUND(I241*H241,2)</f>
        <v>0</v>
      </c>
      <c r="BL241" s="16" t="s">
        <v>162</v>
      </c>
      <c r="BM241" s="203" t="s">
        <v>1003</v>
      </c>
    </row>
    <row r="242" spans="1:65" s="13" customFormat="1" ht="11.25">
      <c r="B242" s="205"/>
      <c r="C242" s="206"/>
      <c r="D242" s="207" t="s">
        <v>164</v>
      </c>
      <c r="E242" s="206"/>
      <c r="F242" s="209" t="s">
        <v>1004</v>
      </c>
      <c r="G242" s="206"/>
      <c r="H242" s="210">
        <v>88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164</v>
      </c>
      <c r="AU242" s="216" t="s">
        <v>87</v>
      </c>
      <c r="AV242" s="13" t="s">
        <v>87</v>
      </c>
      <c r="AW242" s="13" t="s">
        <v>4</v>
      </c>
      <c r="AX242" s="13" t="s">
        <v>85</v>
      </c>
      <c r="AY242" s="216" t="s">
        <v>155</v>
      </c>
    </row>
    <row r="243" spans="1:65" s="2" customFormat="1" ht="14.45" customHeight="1">
      <c r="A243" s="33"/>
      <c r="B243" s="34"/>
      <c r="C243" s="191" t="s">
        <v>516</v>
      </c>
      <c r="D243" s="191" t="s">
        <v>158</v>
      </c>
      <c r="E243" s="192" t="s">
        <v>1005</v>
      </c>
      <c r="F243" s="193" t="s">
        <v>1006</v>
      </c>
      <c r="G243" s="194" t="s">
        <v>179</v>
      </c>
      <c r="H243" s="195">
        <v>300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43</v>
      </c>
      <c r="O243" s="70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239</v>
      </c>
      <c r="AT243" s="203" t="s">
        <v>158</v>
      </c>
      <c r="AU243" s="203" t="s">
        <v>87</v>
      </c>
      <c r="AY243" s="16" t="s">
        <v>155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239</v>
      </c>
      <c r="BM243" s="203" t="s">
        <v>1007</v>
      </c>
    </row>
    <row r="244" spans="1:65" s="2" customFormat="1" ht="24.2" customHeight="1">
      <c r="A244" s="33"/>
      <c r="B244" s="34"/>
      <c r="C244" s="221" t="s">
        <v>520</v>
      </c>
      <c r="D244" s="221" t="s">
        <v>246</v>
      </c>
      <c r="E244" s="222" t="s">
        <v>1008</v>
      </c>
      <c r="F244" s="223" t="s">
        <v>1009</v>
      </c>
      <c r="G244" s="224" t="s">
        <v>179</v>
      </c>
      <c r="H244" s="225">
        <v>330</v>
      </c>
      <c r="I244" s="226"/>
      <c r="J244" s="227">
        <f>ROUND(I244*H244,2)</f>
        <v>0</v>
      </c>
      <c r="K244" s="228"/>
      <c r="L244" s="229"/>
      <c r="M244" s="230" t="s">
        <v>1</v>
      </c>
      <c r="N244" s="231" t="s">
        <v>43</v>
      </c>
      <c r="O244" s="70"/>
      <c r="P244" s="201">
        <f>O244*H244</f>
        <v>0</v>
      </c>
      <c r="Q244" s="201">
        <v>3.0000000000000001E-5</v>
      </c>
      <c r="R244" s="201">
        <f>Q244*H244</f>
        <v>9.9000000000000008E-3</v>
      </c>
      <c r="S244" s="201">
        <v>0</v>
      </c>
      <c r="T244" s="20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995</v>
      </c>
      <c r="AT244" s="203" t="s">
        <v>246</v>
      </c>
      <c r="AU244" s="203" t="s">
        <v>87</v>
      </c>
      <c r="AY244" s="16" t="s">
        <v>155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995</v>
      </c>
      <c r="BM244" s="203" t="s">
        <v>1010</v>
      </c>
    </row>
    <row r="245" spans="1:65" s="13" customFormat="1" ht="11.25">
      <c r="B245" s="205"/>
      <c r="C245" s="206"/>
      <c r="D245" s="207" t="s">
        <v>164</v>
      </c>
      <c r="E245" s="206"/>
      <c r="F245" s="209" t="s">
        <v>1011</v>
      </c>
      <c r="G245" s="206"/>
      <c r="H245" s="210">
        <v>330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164</v>
      </c>
      <c r="AU245" s="216" t="s">
        <v>87</v>
      </c>
      <c r="AV245" s="13" t="s">
        <v>87</v>
      </c>
      <c r="AW245" s="13" t="s">
        <v>4</v>
      </c>
      <c r="AX245" s="13" t="s">
        <v>85</v>
      </c>
      <c r="AY245" s="216" t="s">
        <v>155</v>
      </c>
    </row>
    <row r="246" spans="1:65" s="12" customFormat="1" ht="22.9" customHeight="1">
      <c r="B246" s="175"/>
      <c r="C246" s="176"/>
      <c r="D246" s="177" t="s">
        <v>77</v>
      </c>
      <c r="E246" s="189" t="s">
        <v>1012</v>
      </c>
      <c r="F246" s="189" t="s">
        <v>1013</v>
      </c>
      <c r="G246" s="176"/>
      <c r="H246" s="176"/>
      <c r="I246" s="179"/>
      <c r="J246" s="190">
        <f>BK246</f>
        <v>0</v>
      </c>
      <c r="K246" s="176"/>
      <c r="L246" s="181"/>
      <c r="M246" s="182"/>
      <c r="N246" s="183"/>
      <c r="O246" s="183"/>
      <c r="P246" s="184">
        <f>SUM(P247:P256)</f>
        <v>0</v>
      </c>
      <c r="Q246" s="183"/>
      <c r="R246" s="184">
        <f>SUM(R247:R256)</f>
        <v>0</v>
      </c>
      <c r="S246" s="183"/>
      <c r="T246" s="185">
        <f>SUM(T247:T256)</f>
        <v>0.03</v>
      </c>
      <c r="AR246" s="186" t="s">
        <v>87</v>
      </c>
      <c r="AT246" s="187" t="s">
        <v>77</v>
      </c>
      <c r="AU246" s="187" t="s">
        <v>85</v>
      </c>
      <c r="AY246" s="186" t="s">
        <v>155</v>
      </c>
      <c r="BK246" s="188">
        <f>SUM(BK247:BK256)</f>
        <v>0</v>
      </c>
    </row>
    <row r="247" spans="1:65" s="2" customFormat="1" ht="24.2" customHeight="1">
      <c r="A247" s="33"/>
      <c r="B247" s="34"/>
      <c r="C247" s="191" t="s">
        <v>524</v>
      </c>
      <c r="D247" s="191" t="s">
        <v>158</v>
      </c>
      <c r="E247" s="192" t="s">
        <v>1014</v>
      </c>
      <c r="F247" s="193" t="s">
        <v>1015</v>
      </c>
      <c r="G247" s="194" t="s">
        <v>187</v>
      </c>
      <c r="H247" s="195">
        <v>1</v>
      </c>
      <c r="I247" s="196"/>
      <c r="J247" s="197">
        <f>ROUND(I247*H247,2)</f>
        <v>0</v>
      </c>
      <c r="K247" s="198"/>
      <c r="L247" s="38"/>
      <c r="M247" s="199" t="s">
        <v>1</v>
      </c>
      <c r="N247" s="200" t="s">
        <v>43</v>
      </c>
      <c r="O247" s="70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377</v>
      </c>
      <c r="AT247" s="203" t="s">
        <v>158</v>
      </c>
      <c r="AU247" s="203" t="s">
        <v>87</v>
      </c>
      <c r="AY247" s="16" t="s">
        <v>155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85</v>
      </c>
      <c r="BK247" s="204">
        <f>ROUND(I247*H247,2)</f>
        <v>0</v>
      </c>
      <c r="BL247" s="16" t="s">
        <v>377</v>
      </c>
      <c r="BM247" s="203" t="s">
        <v>1016</v>
      </c>
    </row>
    <row r="248" spans="1:65" s="2" customFormat="1" ht="62.65" customHeight="1">
      <c r="A248" s="33"/>
      <c r="B248" s="34"/>
      <c r="C248" s="191" t="s">
        <v>528</v>
      </c>
      <c r="D248" s="191" t="s">
        <v>158</v>
      </c>
      <c r="E248" s="192" t="s">
        <v>1017</v>
      </c>
      <c r="F248" s="193" t="s">
        <v>1018</v>
      </c>
      <c r="G248" s="194" t="s">
        <v>179</v>
      </c>
      <c r="H248" s="195">
        <v>60</v>
      </c>
      <c r="I248" s="196"/>
      <c r="J248" s="197">
        <f>ROUND(I248*H248,2)</f>
        <v>0</v>
      </c>
      <c r="K248" s="198"/>
      <c r="L248" s="38"/>
      <c r="M248" s="199" t="s">
        <v>1</v>
      </c>
      <c r="N248" s="200" t="s">
        <v>43</v>
      </c>
      <c r="O248" s="70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377</v>
      </c>
      <c r="AT248" s="203" t="s">
        <v>158</v>
      </c>
      <c r="AU248" s="203" t="s">
        <v>87</v>
      </c>
      <c r="AY248" s="16" t="s">
        <v>155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85</v>
      </c>
      <c r="BK248" s="204">
        <f>ROUND(I248*H248,2)</f>
        <v>0</v>
      </c>
      <c r="BL248" s="16" t="s">
        <v>377</v>
      </c>
      <c r="BM248" s="203" t="s">
        <v>1019</v>
      </c>
    </row>
    <row r="249" spans="1:65" s="2" customFormat="1" ht="107.25">
      <c r="A249" s="33"/>
      <c r="B249" s="34"/>
      <c r="C249" s="35"/>
      <c r="D249" s="207" t="s">
        <v>225</v>
      </c>
      <c r="E249" s="35"/>
      <c r="F249" s="217" t="s">
        <v>1020</v>
      </c>
      <c r="G249" s="35"/>
      <c r="H249" s="35"/>
      <c r="I249" s="218"/>
      <c r="J249" s="35"/>
      <c r="K249" s="35"/>
      <c r="L249" s="38"/>
      <c r="M249" s="219"/>
      <c r="N249" s="220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225</v>
      </c>
      <c r="AU249" s="16" t="s">
        <v>87</v>
      </c>
    </row>
    <row r="250" spans="1:65" s="2" customFormat="1" ht="14.45" customHeight="1">
      <c r="A250" s="33"/>
      <c r="B250" s="34"/>
      <c r="C250" s="191" t="s">
        <v>532</v>
      </c>
      <c r="D250" s="191" t="s">
        <v>158</v>
      </c>
      <c r="E250" s="192" t="s">
        <v>1021</v>
      </c>
      <c r="F250" s="193" t="s">
        <v>1022</v>
      </c>
      <c r="G250" s="194" t="s">
        <v>168</v>
      </c>
      <c r="H250" s="195">
        <v>4</v>
      </c>
      <c r="I250" s="196"/>
      <c r="J250" s="197">
        <f>ROUND(I250*H250,2)</f>
        <v>0</v>
      </c>
      <c r="K250" s="198"/>
      <c r="L250" s="38"/>
      <c r="M250" s="199" t="s">
        <v>1</v>
      </c>
      <c r="N250" s="200" t="s">
        <v>43</v>
      </c>
      <c r="O250" s="70"/>
      <c r="P250" s="201">
        <f>O250*H250</f>
        <v>0</v>
      </c>
      <c r="Q250" s="201">
        <v>0</v>
      </c>
      <c r="R250" s="201">
        <f>Q250*H250</f>
        <v>0</v>
      </c>
      <c r="S250" s="201">
        <v>7.4999999999999997E-3</v>
      </c>
      <c r="T250" s="202">
        <f>S250*H250</f>
        <v>0.03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239</v>
      </c>
      <c r="AT250" s="203" t="s">
        <v>158</v>
      </c>
      <c r="AU250" s="203" t="s">
        <v>87</v>
      </c>
      <c r="AY250" s="16" t="s">
        <v>155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239</v>
      </c>
      <c r="BM250" s="203" t="s">
        <v>1023</v>
      </c>
    </row>
    <row r="251" spans="1:65" s="2" customFormat="1" ht="24.2" customHeight="1">
      <c r="A251" s="33"/>
      <c r="B251" s="34"/>
      <c r="C251" s="191" t="s">
        <v>536</v>
      </c>
      <c r="D251" s="191" t="s">
        <v>158</v>
      </c>
      <c r="E251" s="192" t="s">
        <v>1024</v>
      </c>
      <c r="F251" s="193" t="s">
        <v>1025</v>
      </c>
      <c r="G251" s="194" t="s">
        <v>979</v>
      </c>
      <c r="H251" s="195">
        <v>5</v>
      </c>
      <c r="I251" s="196"/>
      <c r="J251" s="197">
        <f>ROUND(I251*H251,2)</f>
        <v>0</v>
      </c>
      <c r="K251" s="198"/>
      <c r="L251" s="38"/>
      <c r="M251" s="199" t="s">
        <v>1</v>
      </c>
      <c r="N251" s="200" t="s">
        <v>43</v>
      </c>
      <c r="O251" s="70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239</v>
      </c>
      <c r="AT251" s="203" t="s">
        <v>158</v>
      </c>
      <c r="AU251" s="203" t="s">
        <v>87</v>
      </c>
      <c r="AY251" s="16" t="s">
        <v>155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85</v>
      </c>
      <c r="BK251" s="204">
        <f>ROUND(I251*H251,2)</f>
        <v>0</v>
      </c>
      <c r="BL251" s="16" t="s">
        <v>239</v>
      </c>
      <c r="BM251" s="203" t="s">
        <v>1026</v>
      </c>
    </row>
    <row r="252" spans="1:65" s="2" customFormat="1" ht="14.45" customHeight="1">
      <c r="A252" s="33"/>
      <c r="B252" s="34"/>
      <c r="C252" s="221" t="s">
        <v>541</v>
      </c>
      <c r="D252" s="221" t="s">
        <v>246</v>
      </c>
      <c r="E252" s="222" t="s">
        <v>1027</v>
      </c>
      <c r="F252" s="223" t="s">
        <v>1028</v>
      </c>
      <c r="G252" s="224" t="s">
        <v>979</v>
      </c>
      <c r="H252" s="225">
        <v>2</v>
      </c>
      <c r="I252" s="226"/>
      <c r="J252" s="227">
        <f>ROUND(I252*H252,2)</f>
        <v>0</v>
      </c>
      <c r="K252" s="228"/>
      <c r="L252" s="229"/>
      <c r="M252" s="230" t="s">
        <v>1</v>
      </c>
      <c r="N252" s="231" t="s">
        <v>43</v>
      </c>
      <c r="O252" s="70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249</v>
      </c>
      <c r="AT252" s="203" t="s">
        <v>246</v>
      </c>
      <c r="AU252" s="203" t="s">
        <v>87</v>
      </c>
      <c r="AY252" s="16" t="s">
        <v>155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6" t="s">
        <v>85</v>
      </c>
      <c r="BK252" s="204">
        <f>ROUND(I252*H252,2)</f>
        <v>0</v>
      </c>
      <c r="BL252" s="16" t="s">
        <v>239</v>
      </c>
      <c r="BM252" s="203" t="s">
        <v>1029</v>
      </c>
    </row>
    <row r="253" spans="1:65" s="2" customFormat="1" ht="39">
      <c r="A253" s="33"/>
      <c r="B253" s="34"/>
      <c r="C253" s="35"/>
      <c r="D253" s="207" t="s">
        <v>225</v>
      </c>
      <c r="E253" s="35"/>
      <c r="F253" s="217" t="s">
        <v>1030</v>
      </c>
      <c r="G253" s="35"/>
      <c r="H253" s="35"/>
      <c r="I253" s="218"/>
      <c r="J253" s="35"/>
      <c r="K253" s="35"/>
      <c r="L253" s="38"/>
      <c r="M253" s="219"/>
      <c r="N253" s="220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225</v>
      </c>
      <c r="AU253" s="16" t="s">
        <v>87</v>
      </c>
    </row>
    <row r="254" spans="1:65" s="2" customFormat="1" ht="24.2" customHeight="1">
      <c r="A254" s="33"/>
      <c r="B254" s="34"/>
      <c r="C254" s="221" t="s">
        <v>545</v>
      </c>
      <c r="D254" s="221" t="s">
        <v>246</v>
      </c>
      <c r="E254" s="222" t="s">
        <v>1031</v>
      </c>
      <c r="F254" s="223" t="s">
        <v>1032</v>
      </c>
      <c r="G254" s="224" t="s">
        <v>979</v>
      </c>
      <c r="H254" s="225">
        <v>2</v>
      </c>
      <c r="I254" s="226"/>
      <c r="J254" s="227">
        <f>ROUND(I254*H254,2)</f>
        <v>0</v>
      </c>
      <c r="K254" s="228"/>
      <c r="L254" s="229"/>
      <c r="M254" s="230" t="s">
        <v>1</v>
      </c>
      <c r="N254" s="231" t="s">
        <v>43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249</v>
      </c>
      <c r="AT254" s="203" t="s">
        <v>246</v>
      </c>
      <c r="AU254" s="203" t="s">
        <v>87</v>
      </c>
      <c r="AY254" s="16" t="s">
        <v>155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85</v>
      </c>
      <c r="BK254" s="204">
        <f>ROUND(I254*H254,2)</f>
        <v>0</v>
      </c>
      <c r="BL254" s="16" t="s">
        <v>239</v>
      </c>
      <c r="BM254" s="203" t="s">
        <v>1033</v>
      </c>
    </row>
    <row r="255" spans="1:65" s="2" customFormat="1" ht="14.45" customHeight="1">
      <c r="A255" s="33"/>
      <c r="B255" s="34"/>
      <c r="C255" s="221" t="s">
        <v>694</v>
      </c>
      <c r="D255" s="221" t="s">
        <v>246</v>
      </c>
      <c r="E255" s="222" t="s">
        <v>1034</v>
      </c>
      <c r="F255" s="223" t="s">
        <v>1035</v>
      </c>
      <c r="G255" s="224" t="s">
        <v>979</v>
      </c>
      <c r="H255" s="225">
        <v>3</v>
      </c>
      <c r="I255" s="226"/>
      <c r="J255" s="227">
        <f>ROUND(I255*H255,2)</f>
        <v>0</v>
      </c>
      <c r="K255" s="228"/>
      <c r="L255" s="229"/>
      <c r="M255" s="230" t="s">
        <v>1</v>
      </c>
      <c r="N255" s="231" t="s">
        <v>43</v>
      </c>
      <c r="O255" s="70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249</v>
      </c>
      <c r="AT255" s="203" t="s">
        <v>246</v>
      </c>
      <c r="AU255" s="203" t="s">
        <v>87</v>
      </c>
      <c r="AY255" s="16" t="s">
        <v>155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6" t="s">
        <v>85</v>
      </c>
      <c r="BK255" s="204">
        <f>ROUND(I255*H255,2)</f>
        <v>0</v>
      </c>
      <c r="BL255" s="16" t="s">
        <v>239</v>
      </c>
      <c r="BM255" s="203" t="s">
        <v>1036</v>
      </c>
    </row>
    <row r="256" spans="1:65" s="2" customFormat="1" ht="39">
      <c r="A256" s="33"/>
      <c r="B256" s="34"/>
      <c r="C256" s="35"/>
      <c r="D256" s="207" t="s">
        <v>225</v>
      </c>
      <c r="E256" s="35"/>
      <c r="F256" s="217" t="s">
        <v>1030</v>
      </c>
      <c r="G256" s="35"/>
      <c r="H256" s="35"/>
      <c r="I256" s="218"/>
      <c r="J256" s="35"/>
      <c r="K256" s="35"/>
      <c r="L256" s="38"/>
      <c r="M256" s="219"/>
      <c r="N256" s="220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225</v>
      </c>
      <c r="AU256" s="16" t="s">
        <v>87</v>
      </c>
    </row>
    <row r="257" spans="1:65" s="12" customFormat="1" ht="22.9" customHeight="1">
      <c r="B257" s="175"/>
      <c r="C257" s="176"/>
      <c r="D257" s="177" t="s">
        <v>77</v>
      </c>
      <c r="E257" s="189" t="s">
        <v>1037</v>
      </c>
      <c r="F257" s="189" t="s">
        <v>1038</v>
      </c>
      <c r="G257" s="176"/>
      <c r="H257" s="176"/>
      <c r="I257" s="179"/>
      <c r="J257" s="190">
        <f>BK257</f>
        <v>0</v>
      </c>
      <c r="K257" s="176"/>
      <c r="L257" s="181"/>
      <c r="M257" s="182"/>
      <c r="N257" s="183"/>
      <c r="O257" s="183"/>
      <c r="P257" s="184">
        <f>SUM(P258:P259)</f>
        <v>0</v>
      </c>
      <c r="Q257" s="183"/>
      <c r="R257" s="184">
        <f>SUM(R258:R259)</f>
        <v>0</v>
      </c>
      <c r="S257" s="183"/>
      <c r="T257" s="185">
        <f>SUM(T258:T259)</f>
        <v>0</v>
      </c>
      <c r="AR257" s="186" t="s">
        <v>87</v>
      </c>
      <c r="AT257" s="187" t="s">
        <v>77</v>
      </c>
      <c r="AU257" s="187" t="s">
        <v>85</v>
      </c>
      <c r="AY257" s="186" t="s">
        <v>155</v>
      </c>
      <c r="BK257" s="188">
        <f>SUM(BK258:BK259)</f>
        <v>0</v>
      </c>
    </row>
    <row r="258" spans="1:65" s="2" customFormat="1" ht="24.2" customHeight="1">
      <c r="A258" s="33"/>
      <c r="B258" s="34"/>
      <c r="C258" s="191" t="s">
        <v>698</v>
      </c>
      <c r="D258" s="191" t="s">
        <v>158</v>
      </c>
      <c r="E258" s="192" t="s">
        <v>1039</v>
      </c>
      <c r="F258" s="193" t="s">
        <v>1040</v>
      </c>
      <c r="G258" s="194" t="s">
        <v>168</v>
      </c>
      <c r="H258" s="195">
        <v>2</v>
      </c>
      <c r="I258" s="196"/>
      <c r="J258" s="197">
        <f>ROUND(I258*H258,2)</f>
        <v>0</v>
      </c>
      <c r="K258" s="198"/>
      <c r="L258" s="38"/>
      <c r="M258" s="199" t="s">
        <v>1</v>
      </c>
      <c r="N258" s="200" t="s">
        <v>43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239</v>
      </c>
      <c r="AT258" s="203" t="s">
        <v>158</v>
      </c>
      <c r="AU258" s="203" t="s">
        <v>87</v>
      </c>
      <c r="AY258" s="16" t="s">
        <v>155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239</v>
      </c>
      <c r="BM258" s="203" t="s">
        <v>1041</v>
      </c>
    </row>
    <row r="259" spans="1:65" s="2" customFormat="1" ht="24.2" customHeight="1">
      <c r="A259" s="33"/>
      <c r="B259" s="34"/>
      <c r="C259" s="191" t="s">
        <v>703</v>
      </c>
      <c r="D259" s="191" t="s">
        <v>158</v>
      </c>
      <c r="E259" s="192" t="s">
        <v>1042</v>
      </c>
      <c r="F259" s="193" t="s">
        <v>1043</v>
      </c>
      <c r="G259" s="194" t="s">
        <v>352</v>
      </c>
      <c r="H259" s="243"/>
      <c r="I259" s="196"/>
      <c r="J259" s="197">
        <f>ROUND(I259*H259,2)</f>
        <v>0</v>
      </c>
      <c r="K259" s="198"/>
      <c r="L259" s="38"/>
      <c r="M259" s="199" t="s">
        <v>1</v>
      </c>
      <c r="N259" s="200" t="s">
        <v>43</v>
      </c>
      <c r="O259" s="70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239</v>
      </c>
      <c r="AT259" s="203" t="s">
        <v>158</v>
      </c>
      <c r="AU259" s="203" t="s">
        <v>87</v>
      </c>
      <c r="AY259" s="16" t="s">
        <v>155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85</v>
      </c>
      <c r="BK259" s="204">
        <f>ROUND(I259*H259,2)</f>
        <v>0</v>
      </c>
      <c r="BL259" s="16" t="s">
        <v>239</v>
      </c>
      <c r="BM259" s="203" t="s">
        <v>1044</v>
      </c>
    </row>
    <row r="260" spans="1:65" s="12" customFormat="1" ht="22.9" customHeight="1">
      <c r="B260" s="175"/>
      <c r="C260" s="176"/>
      <c r="D260" s="177" t="s">
        <v>77</v>
      </c>
      <c r="E260" s="189" t="s">
        <v>395</v>
      </c>
      <c r="F260" s="189" t="s">
        <v>396</v>
      </c>
      <c r="G260" s="176"/>
      <c r="H260" s="176"/>
      <c r="I260" s="179"/>
      <c r="J260" s="190">
        <f>BK260</f>
        <v>0</v>
      </c>
      <c r="K260" s="176"/>
      <c r="L260" s="181"/>
      <c r="M260" s="182"/>
      <c r="N260" s="183"/>
      <c r="O260" s="183"/>
      <c r="P260" s="184">
        <f>SUM(P261:P274)</f>
        <v>0</v>
      </c>
      <c r="Q260" s="183"/>
      <c r="R260" s="184">
        <f>SUM(R261:R274)</f>
        <v>0.226128</v>
      </c>
      <c r="S260" s="183"/>
      <c r="T260" s="185">
        <f>SUM(T261:T274)</f>
        <v>0.17966099999999999</v>
      </c>
      <c r="AR260" s="186" t="s">
        <v>87</v>
      </c>
      <c r="AT260" s="187" t="s">
        <v>77</v>
      </c>
      <c r="AU260" s="187" t="s">
        <v>85</v>
      </c>
      <c r="AY260" s="186" t="s">
        <v>155</v>
      </c>
      <c r="BK260" s="188">
        <f>SUM(BK261:BK274)</f>
        <v>0</v>
      </c>
    </row>
    <row r="261" spans="1:65" s="2" customFormat="1" ht="14.45" customHeight="1">
      <c r="A261" s="33"/>
      <c r="B261" s="34"/>
      <c r="C261" s="191" t="s">
        <v>709</v>
      </c>
      <c r="D261" s="191" t="s">
        <v>158</v>
      </c>
      <c r="E261" s="192" t="s">
        <v>1045</v>
      </c>
      <c r="F261" s="193" t="s">
        <v>1046</v>
      </c>
      <c r="G261" s="194" t="s">
        <v>174</v>
      </c>
      <c r="H261" s="195">
        <v>5.2</v>
      </c>
      <c r="I261" s="196"/>
      <c r="J261" s="197">
        <f>ROUND(I261*H261,2)</f>
        <v>0</v>
      </c>
      <c r="K261" s="198"/>
      <c r="L261" s="38"/>
      <c r="M261" s="199" t="s">
        <v>1</v>
      </c>
      <c r="N261" s="200" t="s">
        <v>43</v>
      </c>
      <c r="O261" s="70"/>
      <c r="P261" s="201">
        <f>O261*H261</f>
        <v>0</v>
      </c>
      <c r="Q261" s="201">
        <v>0</v>
      </c>
      <c r="R261" s="201">
        <f>Q261*H261</f>
        <v>0</v>
      </c>
      <c r="S261" s="201">
        <v>5.94E-3</v>
      </c>
      <c r="T261" s="202">
        <f>S261*H261</f>
        <v>3.0888000000000002E-2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239</v>
      </c>
      <c r="AT261" s="203" t="s">
        <v>158</v>
      </c>
      <c r="AU261" s="203" t="s">
        <v>87</v>
      </c>
      <c r="AY261" s="16" t="s">
        <v>155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239</v>
      </c>
      <c r="BM261" s="203" t="s">
        <v>1047</v>
      </c>
    </row>
    <row r="262" spans="1:65" s="13" customFormat="1" ht="11.25">
      <c r="B262" s="205"/>
      <c r="C262" s="206"/>
      <c r="D262" s="207" t="s">
        <v>164</v>
      </c>
      <c r="E262" s="208" t="s">
        <v>1</v>
      </c>
      <c r="F262" s="209" t="s">
        <v>1048</v>
      </c>
      <c r="G262" s="206"/>
      <c r="H262" s="210">
        <v>5.2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164</v>
      </c>
      <c r="AU262" s="216" t="s">
        <v>87</v>
      </c>
      <c r="AV262" s="13" t="s">
        <v>87</v>
      </c>
      <c r="AW262" s="13" t="s">
        <v>34</v>
      </c>
      <c r="AX262" s="13" t="s">
        <v>85</v>
      </c>
      <c r="AY262" s="216" t="s">
        <v>155</v>
      </c>
    </row>
    <row r="263" spans="1:65" s="2" customFormat="1" ht="24.2" customHeight="1">
      <c r="A263" s="33"/>
      <c r="B263" s="34"/>
      <c r="C263" s="191" t="s">
        <v>714</v>
      </c>
      <c r="D263" s="191" t="s">
        <v>158</v>
      </c>
      <c r="E263" s="192" t="s">
        <v>1049</v>
      </c>
      <c r="F263" s="193" t="s">
        <v>1050</v>
      </c>
      <c r="G263" s="194" t="s">
        <v>174</v>
      </c>
      <c r="H263" s="195">
        <v>5.2</v>
      </c>
      <c r="I263" s="196"/>
      <c r="J263" s="197">
        <f>ROUND(I263*H263,2)</f>
        <v>0</v>
      </c>
      <c r="K263" s="198"/>
      <c r="L263" s="38"/>
      <c r="M263" s="199" t="s">
        <v>1</v>
      </c>
      <c r="N263" s="200" t="s">
        <v>43</v>
      </c>
      <c r="O263" s="70"/>
      <c r="P263" s="201">
        <f>O263*H263</f>
        <v>0</v>
      </c>
      <c r="Q263" s="201">
        <v>6.6E-3</v>
      </c>
      <c r="R263" s="201">
        <f>Q263*H263</f>
        <v>3.4320000000000003E-2</v>
      </c>
      <c r="S263" s="201">
        <v>0</v>
      </c>
      <c r="T263" s="20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239</v>
      </c>
      <c r="AT263" s="203" t="s">
        <v>158</v>
      </c>
      <c r="AU263" s="203" t="s">
        <v>87</v>
      </c>
      <c r="AY263" s="16" t="s">
        <v>155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6" t="s">
        <v>85</v>
      </c>
      <c r="BK263" s="204">
        <f>ROUND(I263*H263,2)</f>
        <v>0</v>
      </c>
      <c r="BL263" s="16" t="s">
        <v>239</v>
      </c>
      <c r="BM263" s="203" t="s">
        <v>1051</v>
      </c>
    </row>
    <row r="264" spans="1:65" s="2" customFormat="1" ht="19.5">
      <c r="A264" s="33"/>
      <c r="B264" s="34"/>
      <c r="C264" s="35"/>
      <c r="D264" s="207" t="s">
        <v>225</v>
      </c>
      <c r="E264" s="35"/>
      <c r="F264" s="217" t="s">
        <v>405</v>
      </c>
      <c r="G264" s="35"/>
      <c r="H264" s="35"/>
      <c r="I264" s="218"/>
      <c r="J264" s="35"/>
      <c r="K264" s="35"/>
      <c r="L264" s="38"/>
      <c r="M264" s="219"/>
      <c r="N264" s="220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225</v>
      </c>
      <c r="AU264" s="16" t="s">
        <v>87</v>
      </c>
    </row>
    <row r="265" spans="1:65" s="2" customFormat="1" ht="24.2" customHeight="1">
      <c r="A265" s="33"/>
      <c r="B265" s="34"/>
      <c r="C265" s="191" t="s">
        <v>719</v>
      </c>
      <c r="D265" s="191" t="s">
        <v>158</v>
      </c>
      <c r="E265" s="192" t="s">
        <v>1052</v>
      </c>
      <c r="F265" s="193" t="s">
        <v>1053</v>
      </c>
      <c r="G265" s="194" t="s">
        <v>174</v>
      </c>
      <c r="H265" s="195">
        <v>5.2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43</v>
      </c>
      <c r="O265" s="70"/>
      <c r="P265" s="201">
        <f>O265*H265</f>
        <v>0</v>
      </c>
      <c r="Q265" s="201">
        <v>3.5E-4</v>
      </c>
      <c r="R265" s="201">
        <f>Q265*H265</f>
        <v>1.82E-3</v>
      </c>
      <c r="S265" s="201">
        <v>0</v>
      </c>
      <c r="T265" s="20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239</v>
      </c>
      <c r="AT265" s="203" t="s">
        <v>158</v>
      </c>
      <c r="AU265" s="203" t="s">
        <v>87</v>
      </c>
      <c r="AY265" s="16" t="s">
        <v>155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239</v>
      </c>
      <c r="BM265" s="203" t="s">
        <v>1054</v>
      </c>
    </row>
    <row r="266" spans="1:65" s="2" customFormat="1" ht="14.45" customHeight="1">
      <c r="A266" s="33"/>
      <c r="B266" s="34"/>
      <c r="C266" s="191" t="s">
        <v>723</v>
      </c>
      <c r="D266" s="191" t="s">
        <v>158</v>
      </c>
      <c r="E266" s="192" t="s">
        <v>1055</v>
      </c>
      <c r="F266" s="193" t="s">
        <v>1056</v>
      </c>
      <c r="G266" s="194" t="s">
        <v>179</v>
      </c>
      <c r="H266" s="195">
        <v>41.9</v>
      </c>
      <c r="I266" s="196"/>
      <c r="J266" s="197">
        <f>ROUND(I266*H266,2)</f>
        <v>0</v>
      </c>
      <c r="K266" s="198"/>
      <c r="L266" s="38"/>
      <c r="M266" s="199" t="s">
        <v>1</v>
      </c>
      <c r="N266" s="200" t="s">
        <v>43</v>
      </c>
      <c r="O266" s="70"/>
      <c r="P266" s="201">
        <f>O266*H266</f>
        <v>0</v>
      </c>
      <c r="Q266" s="201">
        <v>0</v>
      </c>
      <c r="R266" s="201">
        <f>Q266*H266</f>
        <v>0</v>
      </c>
      <c r="S266" s="201">
        <v>1.67E-3</v>
      </c>
      <c r="T266" s="202">
        <f>S266*H266</f>
        <v>6.9972999999999994E-2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239</v>
      </c>
      <c r="AT266" s="203" t="s">
        <v>158</v>
      </c>
      <c r="AU266" s="203" t="s">
        <v>87</v>
      </c>
      <c r="AY266" s="16" t="s">
        <v>155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239</v>
      </c>
      <c r="BM266" s="203" t="s">
        <v>1057</v>
      </c>
    </row>
    <row r="267" spans="1:65" s="2" customFormat="1" ht="37.9" customHeight="1">
      <c r="A267" s="33"/>
      <c r="B267" s="34"/>
      <c r="C267" s="191" t="s">
        <v>727</v>
      </c>
      <c r="D267" s="191" t="s">
        <v>158</v>
      </c>
      <c r="E267" s="192" t="s">
        <v>1058</v>
      </c>
      <c r="F267" s="193" t="s">
        <v>1059</v>
      </c>
      <c r="G267" s="194" t="s">
        <v>179</v>
      </c>
      <c r="H267" s="195">
        <v>41.9</v>
      </c>
      <c r="I267" s="196"/>
      <c r="J267" s="197">
        <f>ROUND(I267*H267,2)</f>
        <v>0</v>
      </c>
      <c r="K267" s="198"/>
      <c r="L267" s="38"/>
      <c r="M267" s="199" t="s">
        <v>1</v>
      </c>
      <c r="N267" s="200" t="s">
        <v>43</v>
      </c>
      <c r="O267" s="70"/>
      <c r="P267" s="201">
        <f>O267*H267</f>
        <v>0</v>
      </c>
      <c r="Q267" s="201">
        <v>3.5200000000000001E-3</v>
      </c>
      <c r="R267" s="201">
        <f>Q267*H267</f>
        <v>0.14748800000000001</v>
      </c>
      <c r="S267" s="201">
        <v>0</v>
      </c>
      <c r="T267" s="20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239</v>
      </c>
      <c r="AT267" s="203" t="s">
        <v>158</v>
      </c>
      <c r="AU267" s="203" t="s">
        <v>87</v>
      </c>
      <c r="AY267" s="16" t="s">
        <v>155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6" t="s">
        <v>85</v>
      </c>
      <c r="BK267" s="204">
        <f>ROUND(I267*H267,2)</f>
        <v>0</v>
      </c>
      <c r="BL267" s="16" t="s">
        <v>239</v>
      </c>
      <c r="BM267" s="203" t="s">
        <v>1060</v>
      </c>
    </row>
    <row r="268" spans="1:65" s="2" customFormat="1" ht="14.45" customHeight="1">
      <c r="A268" s="33"/>
      <c r="B268" s="34"/>
      <c r="C268" s="191" t="s">
        <v>729</v>
      </c>
      <c r="D268" s="191" t="s">
        <v>158</v>
      </c>
      <c r="E268" s="192" t="s">
        <v>1061</v>
      </c>
      <c r="F268" s="193" t="s">
        <v>1062</v>
      </c>
      <c r="G268" s="194" t="s">
        <v>179</v>
      </c>
      <c r="H268" s="195">
        <v>20</v>
      </c>
      <c r="I268" s="196"/>
      <c r="J268" s="197">
        <f>ROUND(I268*H268,2)</f>
        <v>0</v>
      </c>
      <c r="K268" s="198"/>
      <c r="L268" s="38"/>
      <c r="M268" s="199" t="s">
        <v>1</v>
      </c>
      <c r="N268" s="200" t="s">
        <v>43</v>
      </c>
      <c r="O268" s="70"/>
      <c r="P268" s="201">
        <f>O268*H268</f>
        <v>0</v>
      </c>
      <c r="Q268" s="201">
        <v>0</v>
      </c>
      <c r="R268" s="201">
        <f>Q268*H268</f>
        <v>0</v>
      </c>
      <c r="S268" s="201">
        <v>3.9399999999999999E-3</v>
      </c>
      <c r="T268" s="202">
        <f>S268*H268</f>
        <v>7.8799999999999995E-2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239</v>
      </c>
      <c r="AT268" s="203" t="s">
        <v>158</v>
      </c>
      <c r="AU268" s="203" t="s">
        <v>87</v>
      </c>
      <c r="AY268" s="16" t="s">
        <v>155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239</v>
      </c>
      <c r="BM268" s="203" t="s">
        <v>1063</v>
      </c>
    </row>
    <row r="269" spans="1:65" s="13" customFormat="1" ht="11.25">
      <c r="B269" s="205"/>
      <c r="C269" s="206"/>
      <c r="D269" s="207" t="s">
        <v>164</v>
      </c>
      <c r="E269" s="208" t="s">
        <v>1</v>
      </c>
      <c r="F269" s="209" t="s">
        <v>1064</v>
      </c>
      <c r="G269" s="206"/>
      <c r="H269" s="210">
        <v>20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164</v>
      </c>
      <c r="AU269" s="216" t="s">
        <v>87</v>
      </c>
      <c r="AV269" s="13" t="s">
        <v>87</v>
      </c>
      <c r="AW269" s="13" t="s">
        <v>34</v>
      </c>
      <c r="AX269" s="13" t="s">
        <v>85</v>
      </c>
      <c r="AY269" s="216" t="s">
        <v>155</v>
      </c>
    </row>
    <row r="270" spans="1:65" s="2" customFormat="1" ht="24.2" customHeight="1">
      <c r="A270" s="33"/>
      <c r="B270" s="34"/>
      <c r="C270" s="191" t="s">
        <v>730</v>
      </c>
      <c r="D270" s="191" t="s">
        <v>158</v>
      </c>
      <c r="E270" s="192" t="s">
        <v>1065</v>
      </c>
      <c r="F270" s="193" t="s">
        <v>1066</v>
      </c>
      <c r="G270" s="194" t="s">
        <v>179</v>
      </c>
      <c r="H270" s="195">
        <v>20</v>
      </c>
      <c r="I270" s="196"/>
      <c r="J270" s="197">
        <f>ROUND(I270*H270,2)</f>
        <v>0</v>
      </c>
      <c r="K270" s="198"/>
      <c r="L270" s="38"/>
      <c r="M270" s="199" t="s">
        <v>1</v>
      </c>
      <c r="N270" s="200" t="s">
        <v>43</v>
      </c>
      <c r="O270" s="70"/>
      <c r="P270" s="201">
        <f>O270*H270</f>
        <v>0</v>
      </c>
      <c r="Q270" s="201">
        <v>2.0999999999999999E-3</v>
      </c>
      <c r="R270" s="201">
        <f>Q270*H270</f>
        <v>4.1999999999999996E-2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239</v>
      </c>
      <c r="AT270" s="203" t="s">
        <v>158</v>
      </c>
      <c r="AU270" s="203" t="s">
        <v>87</v>
      </c>
      <c r="AY270" s="16" t="s">
        <v>155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85</v>
      </c>
      <c r="BK270" s="204">
        <f>ROUND(I270*H270,2)</f>
        <v>0</v>
      </c>
      <c r="BL270" s="16" t="s">
        <v>239</v>
      </c>
      <c r="BM270" s="203" t="s">
        <v>1067</v>
      </c>
    </row>
    <row r="271" spans="1:65" s="2" customFormat="1" ht="19.5">
      <c r="A271" s="33"/>
      <c r="B271" s="34"/>
      <c r="C271" s="35"/>
      <c r="D271" s="207" t="s">
        <v>225</v>
      </c>
      <c r="E271" s="35"/>
      <c r="F271" s="217" t="s">
        <v>405</v>
      </c>
      <c r="G271" s="35"/>
      <c r="H271" s="35"/>
      <c r="I271" s="218"/>
      <c r="J271" s="35"/>
      <c r="K271" s="35"/>
      <c r="L271" s="38"/>
      <c r="M271" s="219"/>
      <c r="N271" s="220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225</v>
      </c>
      <c r="AU271" s="16" t="s">
        <v>87</v>
      </c>
    </row>
    <row r="272" spans="1:65" s="2" customFormat="1" ht="24.2" customHeight="1">
      <c r="A272" s="33"/>
      <c r="B272" s="34"/>
      <c r="C272" s="191" t="s">
        <v>731</v>
      </c>
      <c r="D272" s="191" t="s">
        <v>158</v>
      </c>
      <c r="E272" s="192" t="s">
        <v>1068</v>
      </c>
      <c r="F272" s="193" t="s">
        <v>1069</v>
      </c>
      <c r="G272" s="194" t="s">
        <v>168</v>
      </c>
      <c r="H272" s="195">
        <v>2</v>
      </c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43</v>
      </c>
      <c r="O272" s="70"/>
      <c r="P272" s="201">
        <f>O272*H272</f>
        <v>0</v>
      </c>
      <c r="Q272" s="201">
        <v>2.5000000000000001E-4</v>
      </c>
      <c r="R272" s="201">
        <f>Q272*H272</f>
        <v>5.0000000000000001E-4</v>
      </c>
      <c r="S272" s="201">
        <v>0</v>
      </c>
      <c r="T272" s="20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239</v>
      </c>
      <c r="AT272" s="203" t="s">
        <v>158</v>
      </c>
      <c r="AU272" s="203" t="s">
        <v>87</v>
      </c>
      <c r="AY272" s="16" t="s">
        <v>155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239</v>
      </c>
      <c r="BM272" s="203" t="s">
        <v>1070</v>
      </c>
    </row>
    <row r="273" spans="1:65" s="2" customFormat="1" ht="19.5">
      <c r="A273" s="33"/>
      <c r="B273" s="34"/>
      <c r="C273" s="35"/>
      <c r="D273" s="207" t="s">
        <v>225</v>
      </c>
      <c r="E273" s="35"/>
      <c r="F273" s="217" t="s">
        <v>405</v>
      </c>
      <c r="G273" s="35"/>
      <c r="H273" s="35"/>
      <c r="I273" s="218"/>
      <c r="J273" s="35"/>
      <c r="K273" s="35"/>
      <c r="L273" s="38"/>
      <c r="M273" s="219"/>
      <c r="N273" s="220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225</v>
      </c>
      <c r="AU273" s="16" t="s">
        <v>87</v>
      </c>
    </row>
    <row r="274" spans="1:65" s="2" customFormat="1" ht="24.2" customHeight="1">
      <c r="A274" s="33"/>
      <c r="B274" s="34"/>
      <c r="C274" s="191" t="s">
        <v>732</v>
      </c>
      <c r="D274" s="191" t="s">
        <v>158</v>
      </c>
      <c r="E274" s="192" t="s">
        <v>424</v>
      </c>
      <c r="F274" s="193" t="s">
        <v>425</v>
      </c>
      <c r="G274" s="194" t="s">
        <v>352</v>
      </c>
      <c r="H274" s="243"/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43</v>
      </c>
      <c r="O274" s="70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239</v>
      </c>
      <c r="AT274" s="203" t="s">
        <v>158</v>
      </c>
      <c r="AU274" s="203" t="s">
        <v>87</v>
      </c>
      <c r="AY274" s="16" t="s">
        <v>155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85</v>
      </c>
      <c r="BK274" s="204">
        <f>ROUND(I274*H274,2)</f>
        <v>0</v>
      </c>
      <c r="BL274" s="16" t="s">
        <v>239</v>
      </c>
      <c r="BM274" s="203" t="s">
        <v>1071</v>
      </c>
    </row>
    <row r="275" spans="1:65" s="12" customFormat="1" ht="22.9" customHeight="1">
      <c r="B275" s="175"/>
      <c r="C275" s="176"/>
      <c r="D275" s="177" t="s">
        <v>77</v>
      </c>
      <c r="E275" s="189" t="s">
        <v>1072</v>
      </c>
      <c r="F275" s="189" t="s">
        <v>1073</v>
      </c>
      <c r="G275" s="176"/>
      <c r="H275" s="176"/>
      <c r="I275" s="179"/>
      <c r="J275" s="190">
        <f>BK275</f>
        <v>0</v>
      </c>
      <c r="K275" s="176"/>
      <c r="L275" s="181"/>
      <c r="M275" s="182"/>
      <c r="N275" s="183"/>
      <c r="O275" s="183"/>
      <c r="P275" s="184">
        <f>SUM(P276:P315)</f>
        <v>0</v>
      </c>
      <c r="Q275" s="183"/>
      <c r="R275" s="184">
        <f>SUM(R276:R315)</f>
        <v>0.96309580000000006</v>
      </c>
      <c r="S275" s="183"/>
      <c r="T275" s="185">
        <f>SUM(T276:T315)</f>
        <v>8.1000000000000003E-2</v>
      </c>
      <c r="AR275" s="186" t="s">
        <v>87</v>
      </c>
      <c r="AT275" s="187" t="s">
        <v>77</v>
      </c>
      <c r="AU275" s="187" t="s">
        <v>85</v>
      </c>
      <c r="AY275" s="186" t="s">
        <v>155</v>
      </c>
      <c r="BK275" s="188">
        <f>SUM(BK276:BK315)</f>
        <v>0</v>
      </c>
    </row>
    <row r="276" spans="1:65" s="2" customFormat="1" ht="24.2" customHeight="1">
      <c r="A276" s="33"/>
      <c r="B276" s="34"/>
      <c r="C276" s="191" t="s">
        <v>733</v>
      </c>
      <c r="D276" s="191" t="s">
        <v>158</v>
      </c>
      <c r="E276" s="192" t="s">
        <v>1074</v>
      </c>
      <c r="F276" s="193" t="s">
        <v>1075</v>
      </c>
      <c r="G276" s="194" t="s">
        <v>174</v>
      </c>
      <c r="H276" s="195">
        <v>51.33</v>
      </c>
      <c r="I276" s="196"/>
      <c r="J276" s="197">
        <f>ROUND(I276*H276,2)</f>
        <v>0</v>
      </c>
      <c r="K276" s="198"/>
      <c r="L276" s="38"/>
      <c r="M276" s="199" t="s">
        <v>1</v>
      </c>
      <c r="N276" s="200" t="s">
        <v>43</v>
      </c>
      <c r="O276" s="70"/>
      <c r="P276" s="201">
        <f>O276*H276</f>
        <v>0</v>
      </c>
      <c r="Q276" s="201">
        <v>2.5999999999999998E-4</v>
      </c>
      <c r="R276" s="201">
        <f>Q276*H276</f>
        <v>1.3345799999999998E-2</v>
      </c>
      <c r="S276" s="201">
        <v>0</v>
      </c>
      <c r="T276" s="20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239</v>
      </c>
      <c r="AT276" s="203" t="s">
        <v>158</v>
      </c>
      <c r="AU276" s="203" t="s">
        <v>87</v>
      </c>
      <c r="AY276" s="16" t="s">
        <v>155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6" t="s">
        <v>85</v>
      </c>
      <c r="BK276" s="204">
        <f>ROUND(I276*H276,2)</f>
        <v>0</v>
      </c>
      <c r="BL276" s="16" t="s">
        <v>239</v>
      </c>
      <c r="BM276" s="203" t="s">
        <v>1076</v>
      </c>
    </row>
    <row r="277" spans="1:65" s="2" customFormat="1" ht="19.5">
      <c r="A277" s="33"/>
      <c r="B277" s="34"/>
      <c r="C277" s="35"/>
      <c r="D277" s="207" t="s">
        <v>225</v>
      </c>
      <c r="E277" s="35"/>
      <c r="F277" s="217" t="s">
        <v>1077</v>
      </c>
      <c r="G277" s="35"/>
      <c r="H277" s="35"/>
      <c r="I277" s="218"/>
      <c r="J277" s="35"/>
      <c r="K277" s="35"/>
      <c r="L277" s="38"/>
      <c r="M277" s="219"/>
      <c r="N277" s="220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225</v>
      </c>
      <c r="AU277" s="16" t="s">
        <v>87</v>
      </c>
    </row>
    <row r="278" spans="1:65" s="13" customFormat="1" ht="22.5">
      <c r="B278" s="205"/>
      <c r="C278" s="206"/>
      <c r="D278" s="207" t="s">
        <v>164</v>
      </c>
      <c r="E278" s="208" t="s">
        <v>1</v>
      </c>
      <c r="F278" s="209" t="s">
        <v>1078</v>
      </c>
      <c r="G278" s="206"/>
      <c r="H278" s="210">
        <v>51.33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164</v>
      </c>
      <c r="AU278" s="216" t="s">
        <v>87</v>
      </c>
      <c r="AV278" s="13" t="s">
        <v>87</v>
      </c>
      <c r="AW278" s="13" t="s">
        <v>34</v>
      </c>
      <c r="AX278" s="13" t="s">
        <v>85</v>
      </c>
      <c r="AY278" s="216" t="s">
        <v>155</v>
      </c>
    </row>
    <row r="279" spans="1:65" s="2" customFormat="1" ht="49.15" customHeight="1">
      <c r="A279" s="33"/>
      <c r="B279" s="34"/>
      <c r="C279" s="221" t="s">
        <v>734</v>
      </c>
      <c r="D279" s="221" t="s">
        <v>246</v>
      </c>
      <c r="E279" s="222" t="s">
        <v>1079</v>
      </c>
      <c r="F279" s="223" t="s">
        <v>1080</v>
      </c>
      <c r="G279" s="224" t="s">
        <v>168</v>
      </c>
      <c r="H279" s="225">
        <v>3</v>
      </c>
      <c r="I279" s="226"/>
      <c r="J279" s="227">
        <f>ROUND(I279*H279,2)</f>
        <v>0</v>
      </c>
      <c r="K279" s="228"/>
      <c r="L279" s="229"/>
      <c r="M279" s="230" t="s">
        <v>1</v>
      </c>
      <c r="N279" s="231" t="s">
        <v>43</v>
      </c>
      <c r="O279" s="70"/>
      <c r="P279" s="201">
        <f>O279*H279</f>
        <v>0</v>
      </c>
      <c r="Q279" s="201">
        <v>2.8000000000000001E-2</v>
      </c>
      <c r="R279" s="201">
        <f>Q279*H279</f>
        <v>8.4000000000000005E-2</v>
      </c>
      <c r="S279" s="201">
        <v>0</v>
      </c>
      <c r="T279" s="20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249</v>
      </c>
      <c r="AT279" s="203" t="s">
        <v>246</v>
      </c>
      <c r="AU279" s="203" t="s">
        <v>87</v>
      </c>
      <c r="AY279" s="16" t="s">
        <v>155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239</v>
      </c>
      <c r="BM279" s="203" t="s">
        <v>1081</v>
      </c>
    </row>
    <row r="280" spans="1:65" s="2" customFormat="1" ht="39">
      <c r="A280" s="33"/>
      <c r="B280" s="34"/>
      <c r="C280" s="35"/>
      <c r="D280" s="207" t="s">
        <v>225</v>
      </c>
      <c r="E280" s="35"/>
      <c r="F280" s="217" t="s">
        <v>1082</v>
      </c>
      <c r="G280" s="35"/>
      <c r="H280" s="35"/>
      <c r="I280" s="218"/>
      <c r="J280" s="35"/>
      <c r="K280" s="35"/>
      <c r="L280" s="38"/>
      <c r="M280" s="219"/>
      <c r="N280" s="220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225</v>
      </c>
      <c r="AU280" s="16" t="s">
        <v>87</v>
      </c>
    </row>
    <row r="281" spans="1:65" s="13" customFormat="1" ht="11.25">
      <c r="B281" s="205"/>
      <c r="C281" s="206"/>
      <c r="D281" s="207" t="s">
        <v>164</v>
      </c>
      <c r="E281" s="208" t="s">
        <v>1</v>
      </c>
      <c r="F281" s="209" t="s">
        <v>1083</v>
      </c>
      <c r="G281" s="206"/>
      <c r="H281" s="210">
        <v>3</v>
      </c>
      <c r="I281" s="211"/>
      <c r="J281" s="206"/>
      <c r="K281" s="206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164</v>
      </c>
      <c r="AU281" s="216" t="s">
        <v>87</v>
      </c>
      <c r="AV281" s="13" t="s">
        <v>87</v>
      </c>
      <c r="AW281" s="13" t="s">
        <v>34</v>
      </c>
      <c r="AX281" s="13" t="s">
        <v>85</v>
      </c>
      <c r="AY281" s="216" t="s">
        <v>155</v>
      </c>
    </row>
    <row r="282" spans="1:65" s="2" customFormat="1" ht="49.15" customHeight="1">
      <c r="A282" s="33"/>
      <c r="B282" s="34"/>
      <c r="C282" s="221" t="s">
        <v>738</v>
      </c>
      <c r="D282" s="221" t="s">
        <v>246</v>
      </c>
      <c r="E282" s="222" t="s">
        <v>1084</v>
      </c>
      <c r="F282" s="223" t="s">
        <v>1085</v>
      </c>
      <c r="G282" s="224" t="s">
        <v>168</v>
      </c>
      <c r="H282" s="225">
        <v>7</v>
      </c>
      <c r="I282" s="226"/>
      <c r="J282" s="227">
        <f>ROUND(I282*H282,2)</f>
        <v>0</v>
      </c>
      <c r="K282" s="228"/>
      <c r="L282" s="229"/>
      <c r="M282" s="230" t="s">
        <v>1</v>
      </c>
      <c r="N282" s="231" t="s">
        <v>43</v>
      </c>
      <c r="O282" s="70"/>
      <c r="P282" s="201">
        <f>O282*H282</f>
        <v>0</v>
      </c>
      <c r="Q282" s="201">
        <v>2.8000000000000001E-2</v>
      </c>
      <c r="R282" s="201">
        <f>Q282*H282</f>
        <v>0.19600000000000001</v>
      </c>
      <c r="S282" s="201">
        <v>0</v>
      </c>
      <c r="T282" s="20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3" t="s">
        <v>249</v>
      </c>
      <c r="AT282" s="203" t="s">
        <v>246</v>
      </c>
      <c r="AU282" s="203" t="s">
        <v>87</v>
      </c>
      <c r="AY282" s="16" t="s">
        <v>155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6" t="s">
        <v>85</v>
      </c>
      <c r="BK282" s="204">
        <f>ROUND(I282*H282,2)</f>
        <v>0</v>
      </c>
      <c r="BL282" s="16" t="s">
        <v>239</v>
      </c>
      <c r="BM282" s="203" t="s">
        <v>1086</v>
      </c>
    </row>
    <row r="283" spans="1:65" s="2" customFormat="1" ht="39">
      <c r="A283" s="33"/>
      <c r="B283" s="34"/>
      <c r="C283" s="35"/>
      <c r="D283" s="207" t="s">
        <v>225</v>
      </c>
      <c r="E283" s="35"/>
      <c r="F283" s="217" t="s">
        <v>1082</v>
      </c>
      <c r="G283" s="35"/>
      <c r="H283" s="35"/>
      <c r="I283" s="218"/>
      <c r="J283" s="35"/>
      <c r="K283" s="35"/>
      <c r="L283" s="38"/>
      <c r="M283" s="219"/>
      <c r="N283" s="220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225</v>
      </c>
      <c r="AU283" s="16" t="s">
        <v>87</v>
      </c>
    </row>
    <row r="284" spans="1:65" s="13" customFormat="1" ht="11.25">
      <c r="B284" s="205"/>
      <c r="C284" s="206"/>
      <c r="D284" s="207" t="s">
        <v>164</v>
      </c>
      <c r="E284" s="208" t="s">
        <v>1</v>
      </c>
      <c r="F284" s="209" t="s">
        <v>1087</v>
      </c>
      <c r="G284" s="206"/>
      <c r="H284" s="210">
        <v>6</v>
      </c>
      <c r="I284" s="211"/>
      <c r="J284" s="206"/>
      <c r="K284" s="206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164</v>
      </c>
      <c r="AU284" s="216" t="s">
        <v>87</v>
      </c>
      <c r="AV284" s="13" t="s">
        <v>87</v>
      </c>
      <c r="AW284" s="13" t="s">
        <v>34</v>
      </c>
      <c r="AX284" s="13" t="s">
        <v>78</v>
      </c>
      <c r="AY284" s="216" t="s">
        <v>155</v>
      </c>
    </row>
    <row r="285" spans="1:65" s="13" customFormat="1" ht="11.25">
      <c r="B285" s="205"/>
      <c r="C285" s="206"/>
      <c r="D285" s="207" t="s">
        <v>164</v>
      </c>
      <c r="E285" s="208" t="s">
        <v>1</v>
      </c>
      <c r="F285" s="209" t="s">
        <v>1088</v>
      </c>
      <c r="G285" s="206"/>
      <c r="H285" s="210">
        <v>1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164</v>
      </c>
      <c r="AU285" s="216" t="s">
        <v>87</v>
      </c>
      <c r="AV285" s="13" t="s">
        <v>87</v>
      </c>
      <c r="AW285" s="13" t="s">
        <v>34</v>
      </c>
      <c r="AX285" s="13" t="s">
        <v>78</v>
      </c>
      <c r="AY285" s="216" t="s">
        <v>155</v>
      </c>
    </row>
    <row r="286" spans="1:65" s="14" customFormat="1" ht="11.25">
      <c r="B286" s="232"/>
      <c r="C286" s="233"/>
      <c r="D286" s="207" t="s">
        <v>164</v>
      </c>
      <c r="E286" s="234" t="s">
        <v>1</v>
      </c>
      <c r="F286" s="235" t="s">
        <v>277</v>
      </c>
      <c r="G286" s="233"/>
      <c r="H286" s="236">
        <v>7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164</v>
      </c>
      <c r="AU286" s="242" t="s">
        <v>87</v>
      </c>
      <c r="AV286" s="14" t="s">
        <v>162</v>
      </c>
      <c r="AW286" s="14" t="s">
        <v>34</v>
      </c>
      <c r="AX286" s="14" t="s">
        <v>85</v>
      </c>
      <c r="AY286" s="242" t="s">
        <v>155</v>
      </c>
    </row>
    <row r="287" spans="1:65" s="2" customFormat="1" ht="49.15" customHeight="1">
      <c r="A287" s="33"/>
      <c r="B287" s="34"/>
      <c r="C287" s="221" t="s">
        <v>742</v>
      </c>
      <c r="D287" s="221" t="s">
        <v>246</v>
      </c>
      <c r="E287" s="222" t="s">
        <v>1089</v>
      </c>
      <c r="F287" s="223" t="s">
        <v>1090</v>
      </c>
      <c r="G287" s="224" t="s">
        <v>168</v>
      </c>
      <c r="H287" s="225">
        <v>1</v>
      </c>
      <c r="I287" s="226"/>
      <c r="J287" s="227">
        <f>ROUND(I287*H287,2)</f>
        <v>0</v>
      </c>
      <c r="K287" s="228"/>
      <c r="L287" s="229"/>
      <c r="M287" s="230" t="s">
        <v>1</v>
      </c>
      <c r="N287" s="231" t="s">
        <v>43</v>
      </c>
      <c r="O287" s="70"/>
      <c r="P287" s="201">
        <f>O287*H287</f>
        <v>0</v>
      </c>
      <c r="Q287" s="201">
        <v>2.8000000000000001E-2</v>
      </c>
      <c r="R287" s="201">
        <f>Q287*H287</f>
        <v>2.8000000000000001E-2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249</v>
      </c>
      <c r="AT287" s="203" t="s">
        <v>246</v>
      </c>
      <c r="AU287" s="203" t="s">
        <v>87</v>
      </c>
      <c r="AY287" s="16" t="s">
        <v>155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85</v>
      </c>
      <c r="BK287" s="204">
        <f>ROUND(I287*H287,2)</f>
        <v>0</v>
      </c>
      <c r="BL287" s="16" t="s">
        <v>239</v>
      </c>
      <c r="BM287" s="203" t="s">
        <v>1091</v>
      </c>
    </row>
    <row r="288" spans="1:65" s="2" customFormat="1" ht="39">
      <c r="A288" s="33"/>
      <c r="B288" s="34"/>
      <c r="C288" s="35"/>
      <c r="D288" s="207" t="s">
        <v>225</v>
      </c>
      <c r="E288" s="35"/>
      <c r="F288" s="217" t="s">
        <v>1082</v>
      </c>
      <c r="G288" s="35"/>
      <c r="H288" s="35"/>
      <c r="I288" s="218"/>
      <c r="J288" s="35"/>
      <c r="K288" s="35"/>
      <c r="L288" s="38"/>
      <c r="M288" s="219"/>
      <c r="N288" s="220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225</v>
      </c>
      <c r="AU288" s="16" t="s">
        <v>87</v>
      </c>
    </row>
    <row r="289" spans="1:65" s="13" customFormat="1" ht="11.25">
      <c r="B289" s="205"/>
      <c r="C289" s="206"/>
      <c r="D289" s="207" t="s">
        <v>164</v>
      </c>
      <c r="E289" s="208" t="s">
        <v>1</v>
      </c>
      <c r="F289" s="209" t="s">
        <v>1092</v>
      </c>
      <c r="G289" s="206"/>
      <c r="H289" s="210">
        <v>1</v>
      </c>
      <c r="I289" s="211"/>
      <c r="J289" s="206"/>
      <c r="K289" s="206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164</v>
      </c>
      <c r="AU289" s="216" t="s">
        <v>87</v>
      </c>
      <c r="AV289" s="13" t="s">
        <v>87</v>
      </c>
      <c r="AW289" s="13" t="s">
        <v>34</v>
      </c>
      <c r="AX289" s="13" t="s">
        <v>85</v>
      </c>
      <c r="AY289" s="216" t="s">
        <v>155</v>
      </c>
    </row>
    <row r="290" spans="1:65" s="2" customFormat="1" ht="49.15" customHeight="1">
      <c r="A290" s="33"/>
      <c r="B290" s="34"/>
      <c r="C290" s="221" t="s">
        <v>746</v>
      </c>
      <c r="D290" s="221" t="s">
        <v>246</v>
      </c>
      <c r="E290" s="222" t="s">
        <v>1093</v>
      </c>
      <c r="F290" s="223" t="s">
        <v>1094</v>
      </c>
      <c r="G290" s="224" t="s">
        <v>168</v>
      </c>
      <c r="H290" s="225">
        <v>7</v>
      </c>
      <c r="I290" s="226"/>
      <c r="J290" s="227">
        <f>ROUND(I290*H290,2)</f>
        <v>0</v>
      </c>
      <c r="K290" s="228"/>
      <c r="L290" s="229"/>
      <c r="M290" s="230" t="s">
        <v>1</v>
      </c>
      <c r="N290" s="231" t="s">
        <v>43</v>
      </c>
      <c r="O290" s="70"/>
      <c r="P290" s="201">
        <f>O290*H290</f>
        <v>0</v>
      </c>
      <c r="Q290" s="201">
        <v>2.8000000000000001E-2</v>
      </c>
      <c r="R290" s="201">
        <f>Q290*H290</f>
        <v>0.19600000000000001</v>
      </c>
      <c r="S290" s="201">
        <v>0</v>
      </c>
      <c r="T290" s="20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249</v>
      </c>
      <c r="AT290" s="203" t="s">
        <v>246</v>
      </c>
      <c r="AU290" s="203" t="s">
        <v>87</v>
      </c>
      <c r="AY290" s="16" t="s">
        <v>155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6" t="s">
        <v>85</v>
      </c>
      <c r="BK290" s="204">
        <f>ROUND(I290*H290,2)</f>
        <v>0</v>
      </c>
      <c r="BL290" s="16" t="s">
        <v>239</v>
      </c>
      <c r="BM290" s="203" t="s">
        <v>1095</v>
      </c>
    </row>
    <row r="291" spans="1:65" s="2" customFormat="1" ht="39">
      <c r="A291" s="33"/>
      <c r="B291" s="34"/>
      <c r="C291" s="35"/>
      <c r="D291" s="207" t="s">
        <v>225</v>
      </c>
      <c r="E291" s="35"/>
      <c r="F291" s="217" t="s">
        <v>1082</v>
      </c>
      <c r="G291" s="35"/>
      <c r="H291" s="35"/>
      <c r="I291" s="218"/>
      <c r="J291" s="35"/>
      <c r="K291" s="35"/>
      <c r="L291" s="38"/>
      <c r="M291" s="219"/>
      <c r="N291" s="220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225</v>
      </c>
      <c r="AU291" s="16" t="s">
        <v>87</v>
      </c>
    </row>
    <row r="292" spans="1:65" s="13" customFormat="1" ht="11.25">
      <c r="B292" s="205"/>
      <c r="C292" s="206"/>
      <c r="D292" s="207" t="s">
        <v>164</v>
      </c>
      <c r="E292" s="208" t="s">
        <v>1</v>
      </c>
      <c r="F292" s="209" t="s">
        <v>1096</v>
      </c>
      <c r="G292" s="206"/>
      <c r="H292" s="210">
        <v>7</v>
      </c>
      <c r="I292" s="211"/>
      <c r="J292" s="206"/>
      <c r="K292" s="206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164</v>
      </c>
      <c r="AU292" s="216" t="s">
        <v>87</v>
      </c>
      <c r="AV292" s="13" t="s">
        <v>87</v>
      </c>
      <c r="AW292" s="13" t="s">
        <v>34</v>
      </c>
      <c r="AX292" s="13" t="s">
        <v>85</v>
      </c>
      <c r="AY292" s="216" t="s">
        <v>155</v>
      </c>
    </row>
    <row r="293" spans="1:65" s="2" customFormat="1" ht="49.15" customHeight="1">
      <c r="A293" s="33"/>
      <c r="B293" s="34"/>
      <c r="C293" s="221" t="s">
        <v>750</v>
      </c>
      <c r="D293" s="221" t="s">
        <v>246</v>
      </c>
      <c r="E293" s="222" t="s">
        <v>1097</v>
      </c>
      <c r="F293" s="223" t="s">
        <v>1098</v>
      </c>
      <c r="G293" s="224" t="s">
        <v>168</v>
      </c>
      <c r="H293" s="225">
        <v>1</v>
      </c>
      <c r="I293" s="226"/>
      <c r="J293" s="227">
        <f>ROUND(I293*H293,2)</f>
        <v>0</v>
      </c>
      <c r="K293" s="228"/>
      <c r="L293" s="229"/>
      <c r="M293" s="230" t="s">
        <v>1</v>
      </c>
      <c r="N293" s="231" t="s">
        <v>43</v>
      </c>
      <c r="O293" s="70"/>
      <c r="P293" s="201">
        <f>O293*H293</f>
        <v>0</v>
      </c>
      <c r="Q293" s="201">
        <v>2.8000000000000001E-2</v>
      </c>
      <c r="R293" s="201">
        <f>Q293*H293</f>
        <v>2.8000000000000001E-2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249</v>
      </c>
      <c r="AT293" s="203" t="s">
        <v>246</v>
      </c>
      <c r="AU293" s="203" t="s">
        <v>87</v>
      </c>
      <c r="AY293" s="16" t="s">
        <v>155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85</v>
      </c>
      <c r="BK293" s="204">
        <f>ROUND(I293*H293,2)</f>
        <v>0</v>
      </c>
      <c r="BL293" s="16" t="s">
        <v>239</v>
      </c>
      <c r="BM293" s="203" t="s">
        <v>1099</v>
      </c>
    </row>
    <row r="294" spans="1:65" s="2" customFormat="1" ht="39">
      <c r="A294" s="33"/>
      <c r="B294" s="34"/>
      <c r="C294" s="35"/>
      <c r="D294" s="207" t="s">
        <v>225</v>
      </c>
      <c r="E294" s="35"/>
      <c r="F294" s="217" t="s">
        <v>1082</v>
      </c>
      <c r="G294" s="35"/>
      <c r="H294" s="35"/>
      <c r="I294" s="218"/>
      <c r="J294" s="35"/>
      <c r="K294" s="35"/>
      <c r="L294" s="38"/>
      <c r="M294" s="219"/>
      <c r="N294" s="220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225</v>
      </c>
      <c r="AU294" s="16" t="s">
        <v>87</v>
      </c>
    </row>
    <row r="295" spans="1:65" s="13" customFormat="1" ht="11.25">
      <c r="B295" s="205"/>
      <c r="C295" s="206"/>
      <c r="D295" s="207" t="s">
        <v>164</v>
      </c>
      <c r="E295" s="208" t="s">
        <v>1</v>
      </c>
      <c r="F295" s="209" t="s">
        <v>1100</v>
      </c>
      <c r="G295" s="206"/>
      <c r="H295" s="210">
        <v>1</v>
      </c>
      <c r="I295" s="211"/>
      <c r="J295" s="206"/>
      <c r="K295" s="206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164</v>
      </c>
      <c r="AU295" s="216" t="s">
        <v>87</v>
      </c>
      <c r="AV295" s="13" t="s">
        <v>87</v>
      </c>
      <c r="AW295" s="13" t="s">
        <v>34</v>
      </c>
      <c r="AX295" s="13" t="s">
        <v>85</v>
      </c>
      <c r="AY295" s="216" t="s">
        <v>155</v>
      </c>
    </row>
    <row r="296" spans="1:65" s="2" customFormat="1" ht="49.15" customHeight="1">
      <c r="A296" s="33"/>
      <c r="B296" s="34"/>
      <c r="C296" s="221" t="s">
        <v>756</v>
      </c>
      <c r="D296" s="221" t="s">
        <v>246</v>
      </c>
      <c r="E296" s="222" t="s">
        <v>1101</v>
      </c>
      <c r="F296" s="223" t="s">
        <v>1102</v>
      </c>
      <c r="G296" s="224" t="s">
        <v>168</v>
      </c>
      <c r="H296" s="225">
        <v>1</v>
      </c>
      <c r="I296" s="226"/>
      <c r="J296" s="227">
        <f>ROUND(I296*H296,2)</f>
        <v>0</v>
      </c>
      <c r="K296" s="228"/>
      <c r="L296" s="229"/>
      <c r="M296" s="230" t="s">
        <v>1</v>
      </c>
      <c r="N296" s="231" t="s">
        <v>43</v>
      </c>
      <c r="O296" s="70"/>
      <c r="P296" s="201">
        <f>O296*H296</f>
        <v>0</v>
      </c>
      <c r="Q296" s="201">
        <v>2.8000000000000001E-2</v>
      </c>
      <c r="R296" s="201">
        <f>Q296*H296</f>
        <v>2.8000000000000001E-2</v>
      </c>
      <c r="S296" s="201">
        <v>0</v>
      </c>
      <c r="T296" s="20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249</v>
      </c>
      <c r="AT296" s="203" t="s">
        <v>246</v>
      </c>
      <c r="AU296" s="203" t="s">
        <v>87</v>
      </c>
      <c r="AY296" s="16" t="s">
        <v>155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6" t="s">
        <v>85</v>
      </c>
      <c r="BK296" s="204">
        <f>ROUND(I296*H296,2)</f>
        <v>0</v>
      </c>
      <c r="BL296" s="16" t="s">
        <v>239</v>
      </c>
      <c r="BM296" s="203" t="s">
        <v>1103</v>
      </c>
    </row>
    <row r="297" spans="1:65" s="2" customFormat="1" ht="39">
      <c r="A297" s="33"/>
      <c r="B297" s="34"/>
      <c r="C297" s="35"/>
      <c r="D297" s="207" t="s">
        <v>225</v>
      </c>
      <c r="E297" s="35"/>
      <c r="F297" s="217" t="s">
        <v>1082</v>
      </c>
      <c r="G297" s="35"/>
      <c r="H297" s="35"/>
      <c r="I297" s="218"/>
      <c r="J297" s="35"/>
      <c r="K297" s="35"/>
      <c r="L297" s="38"/>
      <c r="M297" s="219"/>
      <c r="N297" s="220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225</v>
      </c>
      <c r="AU297" s="16" t="s">
        <v>87</v>
      </c>
    </row>
    <row r="298" spans="1:65" s="13" customFormat="1" ht="11.25">
      <c r="B298" s="205"/>
      <c r="C298" s="206"/>
      <c r="D298" s="207" t="s">
        <v>164</v>
      </c>
      <c r="E298" s="208" t="s">
        <v>1</v>
      </c>
      <c r="F298" s="209" t="s">
        <v>1104</v>
      </c>
      <c r="G298" s="206"/>
      <c r="H298" s="210">
        <v>1</v>
      </c>
      <c r="I298" s="211"/>
      <c r="J298" s="206"/>
      <c r="K298" s="206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164</v>
      </c>
      <c r="AU298" s="216" t="s">
        <v>87</v>
      </c>
      <c r="AV298" s="13" t="s">
        <v>87</v>
      </c>
      <c r="AW298" s="13" t="s">
        <v>34</v>
      </c>
      <c r="AX298" s="13" t="s">
        <v>85</v>
      </c>
      <c r="AY298" s="216" t="s">
        <v>155</v>
      </c>
    </row>
    <row r="299" spans="1:65" s="2" customFormat="1" ht="49.15" customHeight="1">
      <c r="A299" s="33"/>
      <c r="B299" s="34"/>
      <c r="C299" s="221" t="s">
        <v>760</v>
      </c>
      <c r="D299" s="221" t="s">
        <v>246</v>
      </c>
      <c r="E299" s="222" t="s">
        <v>1105</v>
      </c>
      <c r="F299" s="223" t="s">
        <v>1106</v>
      </c>
      <c r="G299" s="224" t="s">
        <v>168</v>
      </c>
      <c r="H299" s="225">
        <v>4</v>
      </c>
      <c r="I299" s="226"/>
      <c r="J299" s="227">
        <f>ROUND(I299*H299,2)</f>
        <v>0</v>
      </c>
      <c r="K299" s="228"/>
      <c r="L299" s="229"/>
      <c r="M299" s="230" t="s">
        <v>1</v>
      </c>
      <c r="N299" s="231" t="s">
        <v>43</v>
      </c>
      <c r="O299" s="70"/>
      <c r="P299" s="201">
        <f>O299*H299</f>
        <v>0</v>
      </c>
      <c r="Q299" s="201">
        <v>2.8000000000000001E-2</v>
      </c>
      <c r="R299" s="201">
        <f>Q299*H299</f>
        <v>0.112</v>
      </c>
      <c r="S299" s="201">
        <v>0</v>
      </c>
      <c r="T299" s="20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3" t="s">
        <v>249</v>
      </c>
      <c r="AT299" s="203" t="s">
        <v>246</v>
      </c>
      <c r="AU299" s="203" t="s">
        <v>87</v>
      </c>
      <c r="AY299" s="16" t="s">
        <v>155</v>
      </c>
      <c r="BE299" s="204">
        <f>IF(N299="základní",J299,0)</f>
        <v>0</v>
      </c>
      <c r="BF299" s="204">
        <f>IF(N299="snížená",J299,0)</f>
        <v>0</v>
      </c>
      <c r="BG299" s="204">
        <f>IF(N299="zákl. přenesená",J299,0)</f>
        <v>0</v>
      </c>
      <c r="BH299" s="204">
        <f>IF(N299="sníž. přenesená",J299,0)</f>
        <v>0</v>
      </c>
      <c r="BI299" s="204">
        <f>IF(N299="nulová",J299,0)</f>
        <v>0</v>
      </c>
      <c r="BJ299" s="16" t="s">
        <v>85</v>
      </c>
      <c r="BK299" s="204">
        <f>ROUND(I299*H299,2)</f>
        <v>0</v>
      </c>
      <c r="BL299" s="16" t="s">
        <v>239</v>
      </c>
      <c r="BM299" s="203" t="s">
        <v>1107</v>
      </c>
    </row>
    <row r="300" spans="1:65" s="2" customFormat="1" ht="39">
      <c r="A300" s="33"/>
      <c r="B300" s="34"/>
      <c r="C300" s="35"/>
      <c r="D300" s="207" t="s">
        <v>225</v>
      </c>
      <c r="E300" s="35"/>
      <c r="F300" s="217" t="s">
        <v>1082</v>
      </c>
      <c r="G300" s="35"/>
      <c r="H300" s="35"/>
      <c r="I300" s="218"/>
      <c r="J300" s="35"/>
      <c r="K300" s="35"/>
      <c r="L300" s="38"/>
      <c r="M300" s="219"/>
      <c r="N300" s="220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225</v>
      </c>
      <c r="AU300" s="16" t="s">
        <v>87</v>
      </c>
    </row>
    <row r="301" spans="1:65" s="13" customFormat="1" ht="11.25">
      <c r="B301" s="205"/>
      <c r="C301" s="206"/>
      <c r="D301" s="207" t="s">
        <v>164</v>
      </c>
      <c r="E301" s="208" t="s">
        <v>1</v>
      </c>
      <c r="F301" s="209" t="s">
        <v>1108</v>
      </c>
      <c r="G301" s="206"/>
      <c r="H301" s="210">
        <v>4</v>
      </c>
      <c r="I301" s="211"/>
      <c r="J301" s="206"/>
      <c r="K301" s="206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164</v>
      </c>
      <c r="AU301" s="216" t="s">
        <v>87</v>
      </c>
      <c r="AV301" s="13" t="s">
        <v>87</v>
      </c>
      <c r="AW301" s="13" t="s">
        <v>34</v>
      </c>
      <c r="AX301" s="13" t="s">
        <v>85</v>
      </c>
      <c r="AY301" s="216" t="s">
        <v>155</v>
      </c>
    </row>
    <row r="302" spans="1:65" s="2" customFormat="1" ht="49.15" customHeight="1">
      <c r="A302" s="33"/>
      <c r="B302" s="34"/>
      <c r="C302" s="221" t="s">
        <v>764</v>
      </c>
      <c r="D302" s="221" t="s">
        <v>246</v>
      </c>
      <c r="E302" s="222" t="s">
        <v>1109</v>
      </c>
      <c r="F302" s="223" t="s">
        <v>1110</v>
      </c>
      <c r="G302" s="224" t="s">
        <v>168</v>
      </c>
      <c r="H302" s="225">
        <v>2</v>
      </c>
      <c r="I302" s="226"/>
      <c r="J302" s="227">
        <f>ROUND(I302*H302,2)</f>
        <v>0</v>
      </c>
      <c r="K302" s="228"/>
      <c r="L302" s="229"/>
      <c r="M302" s="230" t="s">
        <v>1</v>
      </c>
      <c r="N302" s="231" t="s">
        <v>43</v>
      </c>
      <c r="O302" s="70"/>
      <c r="P302" s="201">
        <f>O302*H302</f>
        <v>0</v>
      </c>
      <c r="Q302" s="201">
        <v>2.8000000000000001E-2</v>
      </c>
      <c r="R302" s="201">
        <f>Q302*H302</f>
        <v>5.6000000000000001E-2</v>
      </c>
      <c r="S302" s="201">
        <v>0</v>
      </c>
      <c r="T302" s="20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3" t="s">
        <v>249</v>
      </c>
      <c r="AT302" s="203" t="s">
        <v>246</v>
      </c>
      <c r="AU302" s="203" t="s">
        <v>87</v>
      </c>
      <c r="AY302" s="16" t="s">
        <v>155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6" t="s">
        <v>85</v>
      </c>
      <c r="BK302" s="204">
        <f>ROUND(I302*H302,2)</f>
        <v>0</v>
      </c>
      <c r="BL302" s="16" t="s">
        <v>239</v>
      </c>
      <c r="BM302" s="203" t="s">
        <v>1111</v>
      </c>
    </row>
    <row r="303" spans="1:65" s="2" customFormat="1" ht="39">
      <c r="A303" s="33"/>
      <c r="B303" s="34"/>
      <c r="C303" s="35"/>
      <c r="D303" s="207" t="s">
        <v>225</v>
      </c>
      <c r="E303" s="35"/>
      <c r="F303" s="217" t="s">
        <v>1082</v>
      </c>
      <c r="G303" s="35"/>
      <c r="H303" s="35"/>
      <c r="I303" s="218"/>
      <c r="J303" s="35"/>
      <c r="K303" s="35"/>
      <c r="L303" s="38"/>
      <c r="M303" s="219"/>
      <c r="N303" s="220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225</v>
      </c>
      <c r="AU303" s="16" t="s">
        <v>87</v>
      </c>
    </row>
    <row r="304" spans="1:65" s="13" customFormat="1" ht="11.25">
      <c r="B304" s="205"/>
      <c r="C304" s="206"/>
      <c r="D304" s="207" t="s">
        <v>164</v>
      </c>
      <c r="E304" s="208" t="s">
        <v>1</v>
      </c>
      <c r="F304" s="209" t="s">
        <v>1112</v>
      </c>
      <c r="G304" s="206"/>
      <c r="H304" s="210">
        <v>2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164</v>
      </c>
      <c r="AU304" s="216" t="s">
        <v>87</v>
      </c>
      <c r="AV304" s="13" t="s">
        <v>87</v>
      </c>
      <c r="AW304" s="13" t="s">
        <v>34</v>
      </c>
      <c r="AX304" s="13" t="s">
        <v>85</v>
      </c>
      <c r="AY304" s="216" t="s">
        <v>155</v>
      </c>
    </row>
    <row r="305" spans="1:65" s="2" customFormat="1" ht="24.2" customHeight="1">
      <c r="A305" s="33"/>
      <c r="B305" s="34"/>
      <c r="C305" s="191" t="s">
        <v>768</v>
      </c>
      <c r="D305" s="191" t="s">
        <v>158</v>
      </c>
      <c r="E305" s="192" t="s">
        <v>1113</v>
      </c>
      <c r="F305" s="193" t="s">
        <v>1114</v>
      </c>
      <c r="G305" s="194" t="s">
        <v>168</v>
      </c>
      <c r="H305" s="195">
        <v>1</v>
      </c>
      <c r="I305" s="196"/>
      <c r="J305" s="197">
        <f>ROUND(I305*H305,2)</f>
        <v>0</v>
      </c>
      <c r="K305" s="198"/>
      <c r="L305" s="38"/>
      <c r="M305" s="199" t="s">
        <v>1</v>
      </c>
      <c r="N305" s="200" t="s">
        <v>43</v>
      </c>
      <c r="O305" s="70"/>
      <c r="P305" s="201">
        <f>O305*H305</f>
        <v>0</v>
      </c>
      <c r="Q305" s="201">
        <v>9.3000000000000005E-4</v>
      </c>
      <c r="R305" s="201">
        <f>Q305*H305</f>
        <v>9.3000000000000005E-4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239</v>
      </c>
      <c r="AT305" s="203" t="s">
        <v>158</v>
      </c>
      <c r="AU305" s="203" t="s">
        <v>87</v>
      </c>
      <c r="AY305" s="16" t="s">
        <v>155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85</v>
      </c>
      <c r="BK305" s="204">
        <f>ROUND(I305*H305,2)</f>
        <v>0</v>
      </c>
      <c r="BL305" s="16" t="s">
        <v>239</v>
      </c>
      <c r="BM305" s="203" t="s">
        <v>1115</v>
      </c>
    </row>
    <row r="306" spans="1:65" s="2" customFormat="1" ht="49.15" customHeight="1">
      <c r="A306" s="33"/>
      <c r="B306" s="34"/>
      <c r="C306" s="221" t="s">
        <v>772</v>
      </c>
      <c r="D306" s="221" t="s">
        <v>246</v>
      </c>
      <c r="E306" s="222" t="s">
        <v>1116</v>
      </c>
      <c r="F306" s="223" t="s">
        <v>1117</v>
      </c>
      <c r="G306" s="224" t="s">
        <v>168</v>
      </c>
      <c r="H306" s="225">
        <v>1</v>
      </c>
      <c r="I306" s="226"/>
      <c r="J306" s="227">
        <f>ROUND(I306*H306,2)</f>
        <v>0</v>
      </c>
      <c r="K306" s="228"/>
      <c r="L306" s="229"/>
      <c r="M306" s="230" t="s">
        <v>1</v>
      </c>
      <c r="N306" s="231" t="s">
        <v>43</v>
      </c>
      <c r="O306" s="70"/>
      <c r="P306" s="201">
        <f>O306*H306</f>
        <v>0</v>
      </c>
      <c r="Q306" s="201">
        <v>0.14000000000000001</v>
      </c>
      <c r="R306" s="201">
        <f>Q306*H306</f>
        <v>0.14000000000000001</v>
      </c>
      <c r="S306" s="201">
        <v>0</v>
      </c>
      <c r="T306" s="20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03" t="s">
        <v>249</v>
      </c>
      <c r="AT306" s="203" t="s">
        <v>246</v>
      </c>
      <c r="AU306" s="203" t="s">
        <v>87</v>
      </c>
      <c r="AY306" s="16" t="s">
        <v>155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6" t="s">
        <v>85</v>
      </c>
      <c r="BK306" s="204">
        <f>ROUND(I306*H306,2)</f>
        <v>0</v>
      </c>
      <c r="BL306" s="16" t="s">
        <v>239</v>
      </c>
      <c r="BM306" s="203" t="s">
        <v>1118</v>
      </c>
    </row>
    <row r="307" spans="1:65" s="2" customFormat="1" ht="156">
      <c r="A307" s="33"/>
      <c r="B307" s="34"/>
      <c r="C307" s="35"/>
      <c r="D307" s="207" t="s">
        <v>225</v>
      </c>
      <c r="E307" s="35"/>
      <c r="F307" s="217" t="s">
        <v>1119</v>
      </c>
      <c r="G307" s="35"/>
      <c r="H307" s="35"/>
      <c r="I307" s="218"/>
      <c r="J307" s="35"/>
      <c r="K307" s="35"/>
      <c r="L307" s="38"/>
      <c r="M307" s="219"/>
      <c r="N307" s="220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225</v>
      </c>
      <c r="AU307" s="16" t="s">
        <v>87</v>
      </c>
    </row>
    <row r="308" spans="1:65" s="2" customFormat="1" ht="24.2" customHeight="1">
      <c r="A308" s="33"/>
      <c r="B308" s="34"/>
      <c r="C308" s="191" t="s">
        <v>774</v>
      </c>
      <c r="D308" s="191" t="s">
        <v>158</v>
      </c>
      <c r="E308" s="192" t="s">
        <v>1120</v>
      </c>
      <c r="F308" s="193" t="s">
        <v>1121</v>
      </c>
      <c r="G308" s="194" t="s">
        <v>168</v>
      </c>
      <c r="H308" s="195">
        <v>27</v>
      </c>
      <c r="I308" s="196"/>
      <c r="J308" s="197">
        <f>ROUND(I308*H308,2)</f>
        <v>0</v>
      </c>
      <c r="K308" s="198"/>
      <c r="L308" s="38"/>
      <c r="M308" s="199" t="s">
        <v>1</v>
      </c>
      <c r="N308" s="200" t="s">
        <v>43</v>
      </c>
      <c r="O308" s="70"/>
      <c r="P308" s="201">
        <f>O308*H308</f>
        <v>0</v>
      </c>
      <c r="Q308" s="201">
        <v>0</v>
      </c>
      <c r="R308" s="201">
        <f>Q308*H308</f>
        <v>0</v>
      </c>
      <c r="S308" s="201">
        <v>3.0000000000000001E-3</v>
      </c>
      <c r="T308" s="202">
        <f>S308*H308</f>
        <v>8.1000000000000003E-2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03" t="s">
        <v>239</v>
      </c>
      <c r="AT308" s="203" t="s">
        <v>158</v>
      </c>
      <c r="AU308" s="203" t="s">
        <v>87</v>
      </c>
      <c r="AY308" s="16" t="s">
        <v>155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6" t="s">
        <v>85</v>
      </c>
      <c r="BK308" s="204">
        <f>ROUND(I308*H308,2)</f>
        <v>0</v>
      </c>
      <c r="BL308" s="16" t="s">
        <v>239</v>
      </c>
      <c r="BM308" s="203" t="s">
        <v>1122</v>
      </c>
    </row>
    <row r="309" spans="1:65" s="13" customFormat="1" ht="11.25">
      <c r="B309" s="205"/>
      <c r="C309" s="206"/>
      <c r="D309" s="207" t="s">
        <v>164</v>
      </c>
      <c r="E309" s="208" t="s">
        <v>1</v>
      </c>
      <c r="F309" s="209" t="s">
        <v>1123</v>
      </c>
      <c r="G309" s="206"/>
      <c r="H309" s="210">
        <v>27</v>
      </c>
      <c r="I309" s="211"/>
      <c r="J309" s="206"/>
      <c r="K309" s="206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164</v>
      </c>
      <c r="AU309" s="216" t="s">
        <v>87</v>
      </c>
      <c r="AV309" s="13" t="s">
        <v>87</v>
      </c>
      <c r="AW309" s="13" t="s">
        <v>34</v>
      </c>
      <c r="AX309" s="13" t="s">
        <v>85</v>
      </c>
      <c r="AY309" s="216" t="s">
        <v>155</v>
      </c>
    </row>
    <row r="310" spans="1:65" s="2" customFormat="1" ht="24.2" customHeight="1">
      <c r="A310" s="33"/>
      <c r="B310" s="34"/>
      <c r="C310" s="191" t="s">
        <v>776</v>
      </c>
      <c r="D310" s="191" t="s">
        <v>158</v>
      </c>
      <c r="E310" s="192" t="s">
        <v>1124</v>
      </c>
      <c r="F310" s="193" t="s">
        <v>1125</v>
      </c>
      <c r="G310" s="194" t="s">
        <v>168</v>
      </c>
      <c r="H310" s="195">
        <v>27</v>
      </c>
      <c r="I310" s="196"/>
      <c r="J310" s="197">
        <f>ROUND(I310*H310,2)</f>
        <v>0</v>
      </c>
      <c r="K310" s="198"/>
      <c r="L310" s="38"/>
      <c r="M310" s="199" t="s">
        <v>1</v>
      </c>
      <c r="N310" s="200" t="s">
        <v>43</v>
      </c>
      <c r="O310" s="70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03" t="s">
        <v>239</v>
      </c>
      <c r="AT310" s="203" t="s">
        <v>158</v>
      </c>
      <c r="AU310" s="203" t="s">
        <v>87</v>
      </c>
      <c r="AY310" s="16" t="s">
        <v>155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6" t="s">
        <v>85</v>
      </c>
      <c r="BK310" s="204">
        <f>ROUND(I310*H310,2)</f>
        <v>0</v>
      </c>
      <c r="BL310" s="16" t="s">
        <v>239</v>
      </c>
      <c r="BM310" s="203" t="s">
        <v>1126</v>
      </c>
    </row>
    <row r="311" spans="1:65" s="2" customFormat="1" ht="37.9" customHeight="1">
      <c r="A311" s="33"/>
      <c r="B311" s="34"/>
      <c r="C311" s="221" t="s">
        <v>778</v>
      </c>
      <c r="D311" s="221" t="s">
        <v>246</v>
      </c>
      <c r="E311" s="222" t="s">
        <v>1127</v>
      </c>
      <c r="F311" s="223" t="s">
        <v>1128</v>
      </c>
      <c r="G311" s="224" t="s">
        <v>179</v>
      </c>
      <c r="H311" s="225">
        <v>41.9</v>
      </c>
      <c r="I311" s="226"/>
      <c r="J311" s="227">
        <f>ROUND(I311*H311,2)</f>
        <v>0</v>
      </c>
      <c r="K311" s="228"/>
      <c r="L311" s="229"/>
      <c r="M311" s="230" t="s">
        <v>1</v>
      </c>
      <c r="N311" s="231" t="s">
        <v>43</v>
      </c>
      <c r="O311" s="70"/>
      <c r="P311" s="201">
        <f>O311*H311</f>
        <v>0</v>
      </c>
      <c r="Q311" s="201">
        <v>1.8E-3</v>
      </c>
      <c r="R311" s="201">
        <f>Q311*H311</f>
        <v>7.5420000000000001E-2</v>
      </c>
      <c r="S311" s="201">
        <v>0</v>
      </c>
      <c r="T311" s="20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03" t="s">
        <v>249</v>
      </c>
      <c r="AT311" s="203" t="s">
        <v>246</v>
      </c>
      <c r="AU311" s="203" t="s">
        <v>87</v>
      </c>
      <c r="AY311" s="16" t="s">
        <v>155</v>
      </c>
      <c r="BE311" s="204">
        <f>IF(N311="základní",J311,0)</f>
        <v>0</v>
      </c>
      <c r="BF311" s="204">
        <f>IF(N311="snížená",J311,0)</f>
        <v>0</v>
      </c>
      <c r="BG311" s="204">
        <f>IF(N311="zákl. přenesená",J311,0)</f>
        <v>0</v>
      </c>
      <c r="BH311" s="204">
        <f>IF(N311="sníž. přenesená",J311,0)</f>
        <v>0</v>
      </c>
      <c r="BI311" s="204">
        <f>IF(N311="nulová",J311,0)</f>
        <v>0</v>
      </c>
      <c r="BJ311" s="16" t="s">
        <v>85</v>
      </c>
      <c r="BK311" s="204">
        <f>ROUND(I311*H311,2)</f>
        <v>0</v>
      </c>
      <c r="BL311" s="16" t="s">
        <v>239</v>
      </c>
      <c r="BM311" s="203" t="s">
        <v>1129</v>
      </c>
    </row>
    <row r="312" spans="1:65" s="2" customFormat="1" ht="29.25">
      <c r="A312" s="33"/>
      <c r="B312" s="34"/>
      <c r="C312" s="35"/>
      <c r="D312" s="207" t="s">
        <v>225</v>
      </c>
      <c r="E312" s="35"/>
      <c r="F312" s="217" t="s">
        <v>1130</v>
      </c>
      <c r="G312" s="35"/>
      <c r="H312" s="35"/>
      <c r="I312" s="218"/>
      <c r="J312" s="35"/>
      <c r="K312" s="35"/>
      <c r="L312" s="38"/>
      <c r="M312" s="219"/>
      <c r="N312" s="220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225</v>
      </c>
      <c r="AU312" s="16" t="s">
        <v>87</v>
      </c>
    </row>
    <row r="313" spans="1:65" s="13" customFormat="1" ht="11.25">
      <c r="B313" s="205"/>
      <c r="C313" s="206"/>
      <c r="D313" s="207" t="s">
        <v>164</v>
      </c>
      <c r="E313" s="208" t="s">
        <v>1</v>
      </c>
      <c r="F313" s="209" t="s">
        <v>1131</v>
      </c>
      <c r="G313" s="206"/>
      <c r="H313" s="210">
        <v>41.9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164</v>
      </c>
      <c r="AU313" s="216" t="s">
        <v>87</v>
      </c>
      <c r="AV313" s="13" t="s">
        <v>87</v>
      </c>
      <c r="AW313" s="13" t="s">
        <v>34</v>
      </c>
      <c r="AX313" s="13" t="s">
        <v>85</v>
      </c>
      <c r="AY313" s="216" t="s">
        <v>155</v>
      </c>
    </row>
    <row r="314" spans="1:65" s="2" customFormat="1" ht="14.45" customHeight="1">
      <c r="A314" s="33"/>
      <c r="B314" s="34"/>
      <c r="C314" s="221" t="s">
        <v>780</v>
      </c>
      <c r="D314" s="221" t="s">
        <v>246</v>
      </c>
      <c r="E314" s="222" t="s">
        <v>1132</v>
      </c>
      <c r="F314" s="223" t="s">
        <v>1133</v>
      </c>
      <c r="G314" s="224" t="s">
        <v>168</v>
      </c>
      <c r="H314" s="225">
        <v>27</v>
      </c>
      <c r="I314" s="226"/>
      <c r="J314" s="227">
        <f>ROUND(I314*H314,2)</f>
        <v>0</v>
      </c>
      <c r="K314" s="228"/>
      <c r="L314" s="229"/>
      <c r="M314" s="230" t="s">
        <v>1</v>
      </c>
      <c r="N314" s="231" t="s">
        <v>43</v>
      </c>
      <c r="O314" s="70"/>
      <c r="P314" s="201">
        <f>O314*H314</f>
        <v>0</v>
      </c>
      <c r="Q314" s="201">
        <v>2.0000000000000001E-4</v>
      </c>
      <c r="R314" s="201">
        <f>Q314*H314</f>
        <v>5.4000000000000003E-3</v>
      </c>
      <c r="S314" s="201">
        <v>0</v>
      </c>
      <c r="T314" s="20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249</v>
      </c>
      <c r="AT314" s="203" t="s">
        <v>246</v>
      </c>
      <c r="AU314" s="203" t="s">
        <v>87</v>
      </c>
      <c r="AY314" s="16" t="s">
        <v>155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85</v>
      </c>
      <c r="BK314" s="204">
        <f>ROUND(I314*H314,2)</f>
        <v>0</v>
      </c>
      <c r="BL314" s="16" t="s">
        <v>239</v>
      </c>
      <c r="BM314" s="203" t="s">
        <v>1134</v>
      </c>
    </row>
    <row r="315" spans="1:65" s="2" customFormat="1" ht="24.2" customHeight="1">
      <c r="A315" s="33"/>
      <c r="B315" s="34"/>
      <c r="C315" s="191" t="s">
        <v>782</v>
      </c>
      <c r="D315" s="191" t="s">
        <v>158</v>
      </c>
      <c r="E315" s="192" t="s">
        <v>1135</v>
      </c>
      <c r="F315" s="193" t="s">
        <v>1136</v>
      </c>
      <c r="G315" s="194" t="s">
        <v>352</v>
      </c>
      <c r="H315" s="243"/>
      <c r="I315" s="196"/>
      <c r="J315" s="197">
        <f>ROUND(I315*H315,2)</f>
        <v>0</v>
      </c>
      <c r="K315" s="198"/>
      <c r="L315" s="38"/>
      <c r="M315" s="199" t="s">
        <v>1</v>
      </c>
      <c r="N315" s="200" t="s">
        <v>43</v>
      </c>
      <c r="O315" s="70"/>
      <c r="P315" s="201">
        <f>O315*H315</f>
        <v>0</v>
      </c>
      <c r="Q315" s="201">
        <v>0</v>
      </c>
      <c r="R315" s="201">
        <f>Q315*H315</f>
        <v>0</v>
      </c>
      <c r="S315" s="201">
        <v>0</v>
      </c>
      <c r="T315" s="20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3" t="s">
        <v>239</v>
      </c>
      <c r="AT315" s="203" t="s">
        <v>158</v>
      </c>
      <c r="AU315" s="203" t="s">
        <v>87</v>
      </c>
      <c r="AY315" s="16" t="s">
        <v>155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6" t="s">
        <v>85</v>
      </c>
      <c r="BK315" s="204">
        <f>ROUND(I315*H315,2)</f>
        <v>0</v>
      </c>
      <c r="BL315" s="16" t="s">
        <v>239</v>
      </c>
      <c r="BM315" s="203" t="s">
        <v>1137</v>
      </c>
    </row>
    <row r="316" spans="1:65" s="12" customFormat="1" ht="22.9" customHeight="1">
      <c r="B316" s="175"/>
      <c r="C316" s="176"/>
      <c r="D316" s="177" t="s">
        <v>77</v>
      </c>
      <c r="E316" s="189" t="s">
        <v>514</v>
      </c>
      <c r="F316" s="189" t="s">
        <v>515</v>
      </c>
      <c r="G316" s="176"/>
      <c r="H316" s="176"/>
      <c r="I316" s="179"/>
      <c r="J316" s="190">
        <f>BK316</f>
        <v>0</v>
      </c>
      <c r="K316" s="176"/>
      <c r="L316" s="181"/>
      <c r="M316" s="182"/>
      <c r="N316" s="183"/>
      <c r="O316" s="183"/>
      <c r="P316" s="184">
        <f>SUM(P317:P349)</f>
        <v>0</v>
      </c>
      <c r="Q316" s="183"/>
      <c r="R316" s="184">
        <f>SUM(R317:R349)</f>
        <v>1.2958764999999999</v>
      </c>
      <c r="S316" s="183"/>
      <c r="T316" s="185">
        <f>SUM(T317:T349)</f>
        <v>0.60000000000000009</v>
      </c>
      <c r="AR316" s="186" t="s">
        <v>87</v>
      </c>
      <c r="AT316" s="187" t="s">
        <v>77</v>
      </c>
      <c r="AU316" s="187" t="s">
        <v>85</v>
      </c>
      <c r="AY316" s="186" t="s">
        <v>155</v>
      </c>
      <c r="BK316" s="188">
        <f>SUM(BK317:BK349)</f>
        <v>0</v>
      </c>
    </row>
    <row r="317" spans="1:65" s="2" customFormat="1" ht="24.2" customHeight="1">
      <c r="A317" s="33"/>
      <c r="B317" s="34"/>
      <c r="C317" s="191" t="s">
        <v>784</v>
      </c>
      <c r="D317" s="191" t="s">
        <v>158</v>
      </c>
      <c r="E317" s="192" t="s">
        <v>1138</v>
      </c>
      <c r="F317" s="193" t="s">
        <v>1139</v>
      </c>
      <c r="G317" s="194" t="s">
        <v>174</v>
      </c>
      <c r="H317" s="195">
        <v>4.95</v>
      </c>
      <c r="I317" s="196"/>
      <c r="J317" s="197">
        <f>ROUND(I317*H317,2)</f>
        <v>0</v>
      </c>
      <c r="K317" s="198"/>
      <c r="L317" s="38"/>
      <c r="M317" s="199" t="s">
        <v>1</v>
      </c>
      <c r="N317" s="200" t="s">
        <v>43</v>
      </c>
      <c r="O317" s="70"/>
      <c r="P317" s="201">
        <f>O317*H317</f>
        <v>0</v>
      </c>
      <c r="Q317" s="201">
        <v>2.7E-4</v>
      </c>
      <c r="R317" s="201">
        <f>Q317*H317</f>
        <v>1.3365E-3</v>
      </c>
      <c r="S317" s="201">
        <v>0</v>
      </c>
      <c r="T317" s="20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3" t="s">
        <v>239</v>
      </c>
      <c r="AT317" s="203" t="s">
        <v>158</v>
      </c>
      <c r="AU317" s="203" t="s">
        <v>87</v>
      </c>
      <c r="AY317" s="16" t="s">
        <v>155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6" t="s">
        <v>85</v>
      </c>
      <c r="BK317" s="204">
        <f>ROUND(I317*H317,2)</f>
        <v>0</v>
      </c>
      <c r="BL317" s="16" t="s">
        <v>239</v>
      </c>
      <c r="BM317" s="203" t="s">
        <v>1140</v>
      </c>
    </row>
    <row r="318" spans="1:65" s="13" customFormat="1" ht="11.25">
      <c r="B318" s="205"/>
      <c r="C318" s="206"/>
      <c r="D318" s="207" t="s">
        <v>164</v>
      </c>
      <c r="E318" s="208" t="s">
        <v>1</v>
      </c>
      <c r="F318" s="209" t="s">
        <v>1141</v>
      </c>
      <c r="G318" s="206"/>
      <c r="H318" s="210">
        <v>4.95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164</v>
      </c>
      <c r="AU318" s="216" t="s">
        <v>87</v>
      </c>
      <c r="AV318" s="13" t="s">
        <v>87</v>
      </c>
      <c r="AW318" s="13" t="s">
        <v>34</v>
      </c>
      <c r="AX318" s="13" t="s">
        <v>85</v>
      </c>
      <c r="AY318" s="216" t="s">
        <v>155</v>
      </c>
    </row>
    <row r="319" spans="1:65" s="2" customFormat="1" ht="49.15" customHeight="1">
      <c r="A319" s="33"/>
      <c r="B319" s="34"/>
      <c r="C319" s="221" t="s">
        <v>786</v>
      </c>
      <c r="D319" s="221" t="s">
        <v>246</v>
      </c>
      <c r="E319" s="222" t="s">
        <v>1142</v>
      </c>
      <c r="F319" s="223" t="s">
        <v>1143</v>
      </c>
      <c r="G319" s="224" t="s">
        <v>168</v>
      </c>
      <c r="H319" s="225">
        <v>1</v>
      </c>
      <c r="I319" s="226"/>
      <c r="J319" s="227">
        <f>ROUND(I319*H319,2)</f>
        <v>0</v>
      </c>
      <c r="K319" s="228"/>
      <c r="L319" s="229"/>
      <c r="M319" s="230" t="s">
        <v>1</v>
      </c>
      <c r="N319" s="231" t="s">
        <v>43</v>
      </c>
      <c r="O319" s="70"/>
      <c r="P319" s="201">
        <f>O319*H319</f>
        <v>0</v>
      </c>
      <c r="Q319" s="201">
        <v>4.2000000000000003E-2</v>
      </c>
      <c r="R319" s="201">
        <f>Q319*H319</f>
        <v>4.2000000000000003E-2</v>
      </c>
      <c r="S319" s="201">
        <v>0</v>
      </c>
      <c r="T319" s="20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249</v>
      </c>
      <c r="AT319" s="203" t="s">
        <v>246</v>
      </c>
      <c r="AU319" s="203" t="s">
        <v>87</v>
      </c>
      <c r="AY319" s="16" t="s">
        <v>155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6" t="s">
        <v>85</v>
      </c>
      <c r="BK319" s="204">
        <f>ROUND(I319*H319,2)</f>
        <v>0</v>
      </c>
      <c r="BL319" s="16" t="s">
        <v>239</v>
      </c>
      <c r="BM319" s="203" t="s">
        <v>1144</v>
      </c>
    </row>
    <row r="320" spans="1:65" s="2" customFormat="1" ht="29.25">
      <c r="A320" s="33"/>
      <c r="B320" s="34"/>
      <c r="C320" s="35"/>
      <c r="D320" s="207" t="s">
        <v>225</v>
      </c>
      <c r="E320" s="35"/>
      <c r="F320" s="217" t="s">
        <v>1145</v>
      </c>
      <c r="G320" s="35"/>
      <c r="H320" s="35"/>
      <c r="I320" s="218"/>
      <c r="J320" s="35"/>
      <c r="K320" s="35"/>
      <c r="L320" s="38"/>
      <c r="M320" s="219"/>
      <c r="N320" s="220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225</v>
      </c>
      <c r="AU320" s="16" t="s">
        <v>87</v>
      </c>
    </row>
    <row r="321" spans="1:65" s="2" customFormat="1" ht="24.2" customHeight="1">
      <c r="A321" s="33"/>
      <c r="B321" s="34"/>
      <c r="C321" s="191" t="s">
        <v>1146</v>
      </c>
      <c r="D321" s="191" t="s">
        <v>158</v>
      </c>
      <c r="E321" s="192" t="s">
        <v>1147</v>
      </c>
      <c r="F321" s="193" t="s">
        <v>1148</v>
      </c>
      <c r="G321" s="194" t="s">
        <v>174</v>
      </c>
      <c r="H321" s="195">
        <v>0.72</v>
      </c>
      <c r="I321" s="196"/>
      <c r="J321" s="197">
        <f>ROUND(I321*H321,2)</f>
        <v>0</v>
      </c>
      <c r="K321" s="198"/>
      <c r="L321" s="38"/>
      <c r="M321" s="199" t="s">
        <v>1</v>
      </c>
      <c r="N321" s="200" t="s">
        <v>43</v>
      </c>
      <c r="O321" s="70"/>
      <c r="P321" s="201">
        <f>O321*H321</f>
        <v>0</v>
      </c>
      <c r="Q321" s="201">
        <v>4.0000000000000002E-4</v>
      </c>
      <c r="R321" s="201">
        <f>Q321*H321</f>
        <v>2.8800000000000001E-4</v>
      </c>
      <c r="S321" s="201">
        <v>0</v>
      </c>
      <c r="T321" s="20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03" t="s">
        <v>239</v>
      </c>
      <c r="AT321" s="203" t="s">
        <v>158</v>
      </c>
      <c r="AU321" s="203" t="s">
        <v>87</v>
      </c>
      <c r="AY321" s="16" t="s">
        <v>155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6" t="s">
        <v>85</v>
      </c>
      <c r="BK321" s="204">
        <f>ROUND(I321*H321,2)</f>
        <v>0</v>
      </c>
      <c r="BL321" s="16" t="s">
        <v>239</v>
      </c>
      <c r="BM321" s="203" t="s">
        <v>1149</v>
      </c>
    </row>
    <row r="322" spans="1:65" s="13" customFormat="1" ht="11.25">
      <c r="B322" s="205"/>
      <c r="C322" s="206"/>
      <c r="D322" s="207" t="s">
        <v>164</v>
      </c>
      <c r="E322" s="208" t="s">
        <v>1</v>
      </c>
      <c r="F322" s="209" t="s">
        <v>1150</v>
      </c>
      <c r="G322" s="206"/>
      <c r="H322" s="210">
        <v>0.72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164</v>
      </c>
      <c r="AU322" s="216" t="s">
        <v>87</v>
      </c>
      <c r="AV322" s="13" t="s">
        <v>87</v>
      </c>
      <c r="AW322" s="13" t="s">
        <v>34</v>
      </c>
      <c r="AX322" s="13" t="s">
        <v>85</v>
      </c>
      <c r="AY322" s="216" t="s">
        <v>155</v>
      </c>
    </row>
    <row r="323" spans="1:65" s="2" customFormat="1" ht="37.9" customHeight="1">
      <c r="A323" s="33"/>
      <c r="B323" s="34"/>
      <c r="C323" s="221" t="s">
        <v>1151</v>
      </c>
      <c r="D323" s="221" t="s">
        <v>246</v>
      </c>
      <c r="E323" s="222" t="s">
        <v>1152</v>
      </c>
      <c r="F323" s="223" t="s">
        <v>1153</v>
      </c>
      <c r="G323" s="224" t="s">
        <v>168</v>
      </c>
      <c r="H323" s="225">
        <v>1</v>
      </c>
      <c r="I323" s="226"/>
      <c r="J323" s="227">
        <f>ROUND(I323*H323,2)</f>
        <v>0</v>
      </c>
      <c r="K323" s="228"/>
      <c r="L323" s="229"/>
      <c r="M323" s="230" t="s">
        <v>1</v>
      </c>
      <c r="N323" s="231" t="s">
        <v>43</v>
      </c>
      <c r="O323" s="70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3" t="s">
        <v>249</v>
      </c>
      <c r="AT323" s="203" t="s">
        <v>246</v>
      </c>
      <c r="AU323" s="203" t="s">
        <v>87</v>
      </c>
      <c r="AY323" s="16" t="s">
        <v>155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6" t="s">
        <v>85</v>
      </c>
      <c r="BK323" s="204">
        <f>ROUND(I323*H323,2)</f>
        <v>0</v>
      </c>
      <c r="BL323" s="16" t="s">
        <v>239</v>
      </c>
      <c r="BM323" s="203" t="s">
        <v>1154</v>
      </c>
    </row>
    <row r="324" spans="1:65" s="2" customFormat="1" ht="24.2" customHeight="1">
      <c r="A324" s="33"/>
      <c r="B324" s="34"/>
      <c r="C324" s="191" t="s">
        <v>1155</v>
      </c>
      <c r="D324" s="191" t="s">
        <v>158</v>
      </c>
      <c r="E324" s="192" t="s">
        <v>1156</v>
      </c>
      <c r="F324" s="193" t="s">
        <v>1157</v>
      </c>
      <c r="G324" s="194" t="s">
        <v>168</v>
      </c>
      <c r="H324" s="195">
        <v>1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43</v>
      </c>
      <c r="O324" s="70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239</v>
      </c>
      <c r="AT324" s="203" t="s">
        <v>158</v>
      </c>
      <c r="AU324" s="203" t="s">
        <v>87</v>
      </c>
      <c r="AY324" s="16" t="s">
        <v>155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85</v>
      </c>
      <c r="BK324" s="204">
        <f>ROUND(I324*H324,2)</f>
        <v>0</v>
      </c>
      <c r="BL324" s="16" t="s">
        <v>239</v>
      </c>
      <c r="BM324" s="203" t="s">
        <v>1158</v>
      </c>
    </row>
    <row r="325" spans="1:65" s="2" customFormat="1" ht="37.9" customHeight="1">
      <c r="A325" s="33"/>
      <c r="B325" s="34"/>
      <c r="C325" s="221" t="s">
        <v>1159</v>
      </c>
      <c r="D325" s="221" t="s">
        <v>246</v>
      </c>
      <c r="E325" s="222" t="s">
        <v>1160</v>
      </c>
      <c r="F325" s="223" t="s">
        <v>1161</v>
      </c>
      <c r="G325" s="224" t="s">
        <v>168</v>
      </c>
      <c r="H325" s="225">
        <v>1</v>
      </c>
      <c r="I325" s="226"/>
      <c r="J325" s="227">
        <f>ROUND(I325*H325,2)</f>
        <v>0</v>
      </c>
      <c r="K325" s="228"/>
      <c r="L325" s="229"/>
      <c r="M325" s="230" t="s">
        <v>1</v>
      </c>
      <c r="N325" s="231" t="s">
        <v>43</v>
      </c>
      <c r="O325" s="70"/>
      <c r="P325" s="201">
        <f>O325*H325</f>
        <v>0</v>
      </c>
      <c r="Q325" s="201">
        <v>5.2999999999999999E-2</v>
      </c>
      <c r="R325" s="201">
        <f>Q325*H325</f>
        <v>5.2999999999999999E-2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3" t="s">
        <v>249</v>
      </c>
      <c r="AT325" s="203" t="s">
        <v>246</v>
      </c>
      <c r="AU325" s="203" t="s">
        <v>87</v>
      </c>
      <c r="AY325" s="16" t="s">
        <v>155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6" t="s">
        <v>85</v>
      </c>
      <c r="BK325" s="204">
        <f>ROUND(I325*H325,2)</f>
        <v>0</v>
      </c>
      <c r="BL325" s="16" t="s">
        <v>239</v>
      </c>
      <c r="BM325" s="203" t="s">
        <v>1162</v>
      </c>
    </row>
    <row r="326" spans="1:65" s="2" customFormat="1" ht="29.25">
      <c r="A326" s="33"/>
      <c r="B326" s="34"/>
      <c r="C326" s="35"/>
      <c r="D326" s="207" t="s">
        <v>225</v>
      </c>
      <c r="E326" s="35"/>
      <c r="F326" s="217" t="s">
        <v>1163</v>
      </c>
      <c r="G326" s="35"/>
      <c r="H326" s="35"/>
      <c r="I326" s="218"/>
      <c r="J326" s="35"/>
      <c r="K326" s="35"/>
      <c r="L326" s="38"/>
      <c r="M326" s="219"/>
      <c r="N326" s="220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225</v>
      </c>
      <c r="AU326" s="16" t="s">
        <v>87</v>
      </c>
    </row>
    <row r="327" spans="1:65" s="2" customFormat="1" ht="24.2" customHeight="1">
      <c r="A327" s="33"/>
      <c r="B327" s="34"/>
      <c r="C327" s="191" t="s">
        <v>1164</v>
      </c>
      <c r="D327" s="191" t="s">
        <v>158</v>
      </c>
      <c r="E327" s="192" t="s">
        <v>1165</v>
      </c>
      <c r="F327" s="193" t="s">
        <v>1166</v>
      </c>
      <c r="G327" s="194" t="s">
        <v>168</v>
      </c>
      <c r="H327" s="195">
        <v>1</v>
      </c>
      <c r="I327" s="196"/>
      <c r="J327" s="197">
        <f>ROUND(I327*H327,2)</f>
        <v>0</v>
      </c>
      <c r="K327" s="198"/>
      <c r="L327" s="38"/>
      <c r="M327" s="199" t="s">
        <v>1</v>
      </c>
      <c r="N327" s="200" t="s">
        <v>43</v>
      </c>
      <c r="O327" s="70"/>
      <c r="P327" s="201">
        <f>O327*H327</f>
        <v>0</v>
      </c>
      <c r="Q327" s="201">
        <v>3.3E-4</v>
      </c>
      <c r="R327" s="201">
        <f>Q327*H327</f>
        <v>3.3E-4</v>
      </c>
      <c r="S327" s="201">
        <v>0</v>
      </c>
      <c r="T327" s="20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3" t="s">
        <v>239</v>
      </c>
      <c r="AT327" s="203" t="s">
        <v>158</v>
      </c>
      <c r="AU327" s="203" t="s">
        <v>87</v>
      </c>
      <c r="AY327" s="16" t="s">
        <v>155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6" t="s">
        <v>85</v>
      </c>
      <c r="BK327" s="204">
        <f>ROUND(I327*H327,2)</f>
        <v>0</v>
      </c>
      <c r="BL327" s="16" t="s">
        <v>239</v>
      </c>
      <c r="BM327" s="203" t="s">
        <v>1167</v>
      </c>
    </row>
    <row r="328" spans="1:65" s="2" customFormat="1" ht="24.2" customHeight="1">
      <c r="A328" s="33"/>
      <c r="B328" s="34"/>
      <c r="C328" s="221" t="s">
        <v>1168</v>
      </c>
      <c r="D328" s="221" t="s">
        <v>246</v>
      </c>
      <c r="E328" s="222" t="s">
        <v>1169</v>
      </c>
      <c r="F328" s="223" t="s">
        <v>1170</v>
      </c>
      <c r="G328" s="224" t="s">
        <v>168</v>
      </c>
      <c r="H328" s="225">
        <v>1</v>
      </c>
      <c r="I328" s="226"/>
      <c r="J328" s="227">
        <f>ROUND(I328*H328,2)</f>
        <v>0</v>
      </c>
      <c r="K328" s="228"/>
      <c r="L328" s="229"/>
      <c r="M328" s="230" t="s">
        <v>1</v>
      </c>
      <c r="N328" s="231" t="s">
        <v>43</v>
      </c>
      <c r="O328" s="70"/>
      <c r="P328" s="201">
        <f>O328*H328</f>
        <v>0</v>
      </c>
      <c r="Q328" s="201">
        <v>0.109</v>
      </c>
      <c r="R328" s="201">
        <f>Q328*H328</f>
        <v>0.109</v>
      </c>
      <c r="S328" s="201">
        <v>0</v>
      </c>
      <c r="T328" s="20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03" t="s">
        <v>249</v>
      </c>
      <c r="AT328" s="203" t="s">
        <v>246</v>
      </c>
      <c r="AU328" s="203" t="s">
        <v>87</v>
      </c>
      <c r="AY328" s="16" t="s">
        <v>155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6" t="s">
        <v>85</v>
      </c>
      <c r="BK328" s="204">
        <f>ROUND(I328*H328,2)</f>
        <v>0</v>
      </c>
      <c r="BL328" s="16" t="s">
        <v>239</v>
      </c>
      <c r="BM328" s="203" t="s">
        <v>1171</v>
      </c>
    </row>
    <row r="329" spans="1:65" s="2" customFormat="1" ht="29.25">
      <c r="A329" s="33"/>
      <c r="B329" s="34"/>
      <c r="C329" s="35"/>
      <c r="D329" s="207" t="s">
        <v>225</v>
      </c>
      <c r="E329" s="35"/>
      <c r="F329" s="217" t="s">
        <v>1163</v>
      </c>
      <c r="G329" s="35"/>
      <c r="H329" s="35"/>
      <c r="I329" s="218"/>
      <c r="J329" s="35"/>
      <c r="K329" s="35"/>
      <c r="L329" s="38"/>
      <c r="M329" s="219"/>
      <c r="N329" s="220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225</v>
      </c>
      <c r="AU329" s="16" t="s">
        <v>87</v>
      </c>
    </row>
    <row r="330" spans="1:65" s="2" customFormat="1" ht="24.2" customHeight="1">
      <c r="A330" s="33"/>
      <c r="B330" s="34"/>
      <c r="C330" s="191" t="s">
        <v>1172</v>
      </c>
      <c r="D330" s="191" t="s">
        <v>158</v>
      </c>
      <c r="E330" s="192" t="s">
        <v>1173</v>
      </c>
      <c r="F330" s="193" t="s">
        <v>1174</v>
      </c>
      <c r="G330" s="194" t="s">
        <v>168</v>
      </c>
      <c r="H330" s="195">
        <v>3</v>
      </c>
      <c r="I330" s="196"/>
      <c r="J330" s="197">
        <f>ROUND(I330*H330,2)</f>
        <v>0</v>
      </c>
      <c r="K330" s="198"/>
      <c r="L330" s="38"/>
      <c r="M330" s="199" t="s">
        <v>1</v>
      </c>
      <c r="N330" s="200" t="s">
        <v>43</v>
      </c>
      <c r="O330" s="70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3" t="s">
        <v>239</v>
      </c>
      <c r="AT330" s="203" t="s">
        <v>158</v>
      </c>
      <c r="AU330" s="203" t="s">
        <v>87</v>
      </c>
      <c r="AY330" s="16" t="s">
        <v>155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6" t="s">
        <v>85</v>
      </c>
      <c r="BK330" s="204">
        <f>ROUND(I330*H330,2)</f>
        <v>0</v>
      </c>
      <c r="BL330" s="16" t="s">
        <v>239</v>
      </c>
      <c r="BM330" s="203" t="s">
        <v>1175</v>
      </c>
    </row>
    <row r="331" spans="1:65" s="2" customFormat="1" ht="24.2" customHeight="1">
      <c r="A331" s="33"/>
      <c r="B331" s="34"/>
      <c r="C331" s="221" t="s">
        <v>1176</v>
      </c>
      <c r="D331" s="221" t="s">
        <v>246</v>
      </c>
      <c r="E331" s="222" t="s">
        <v>1177</v>
      </c>
      <c r="F331" s="223" t="s">
        <v>1178</v>
      </c>
      <c r="G331" s="224" t="s">
        <v>168</v>
      </c>
      <c r="H331" s="225">
        <v>3</v>
      </c>
      <c r="I331" s="226"/>
      <c r="J331" s="227">
        <f>ROUND(I331*H331,2)</f>
        <v>0</v>
      </c>
      <c r="K331" s="228"/>
      <c r="L331" s="229"/>
      <c r="M331" s="230" t="s">
        <v>1</v>
      </c>
      <c r="N331" s="231" t="s">
        <v>43</v>
      </c>
      <c r="O331" s="70"/>
      <c r="P331" s="201">
        <f>O331*H331</f>
        <v>0</v>
      </c>
      <c r="Q331" s="201">
        <v>1.4E-3</v>
      </c>
      <c r="R331" s="201">
        <f>Q331*H331</f>
        <v>4.1999999999999997E-3</v>
      </c>
      <c r="S331" s="201">
        <v>0</v>
      </c>
      <c r="T331" s="20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03" t="s">
        <v>249</v>
      </c>
      <c r="AT331" s="203" t="s">
        <v>246</v>
      </c>
      <c r="AU331" s="203" t="s">
        <v>87</v>
      </c>
      <c r="AY331" s="16" t="s">
        <v>155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16" t="s">
        <v>85</v>
      </c>
      <c r="BK331" s="204">
        <f>ROUND(I331*H331,2)</f>
        <v>0</v>
      </c>
      <c r="BL331" s="16" t="s">
        <v>239</v>
      </c>
      <c r="BM331" s="203" t="s">
        <v>1179</v>
      </c>
    </row>
    <row r="332" spans="1:65" s="2" customFormat="1" ht="29.25">
      <c r="A332" s="33"/>
      <c r="B332" s="34"/>
      <c r="C332" s="35"/>
      <c r="D332" s="207" t="s">
        <v>225</v>
      </c>
      <c r="E332" s="35"/>
      <c r="F332" s="217" t="s">
        <v>1180</v>
      </c>
      <c r="G332" s="35"/>
      <c r="H332" s="35"/>
      <c r="I332" s="218"/>
      <c r="J332" s="35"/>
      <c r="K332" s="35"/>
      <c r="L332" s="38"/>
      <c r="M332" s="219"/>
      <c r="N332" s="220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225</v>
      </c>
      <c r="AU332" s="16" t="s">
        <v>87</v>
      </c>
    </row>
    <row r="333" spans="1:65" s="2" customFormat="1" ht="24.2" customHeight="1">
      <c r="A333" s="33"/>
      <c r="B333" s="34"/>
      <c r="C333" s="221" t="s">
        <v>1181</v>
      </c>
      <c r="D333" s="221" t="s">
        <v>246</v>
      </c>
      <c r="E333" s="222" t="s">
        <v>1182</v>
      </c>
      <c r="F333" s="223" t="s">
        <v>1183</v>
      </c>
      <c r="G333" s="224" t="s">
        <v>168</v>
      </c>
      <c r="H333" s="225">
        <v>3</v>
      </c>
      <c r="I333" s="226"/>
      <c r="J333" s="227">
        <f>ROUND(I333*H333,2)</f>
        <v>0</v>
      </c>
      <c r="K333" s="228"/>
      <c r="L333" s="229"/>
      <c r="M333" s="230" t="s">
        <v>1</v>
      </c>
      <c r="N333" s="231" t="s">
        <v>43</v>
      </c>
      <c r="O333" s="70"/>
      <c r="P333" s="201">
        <f>O333*H333</f>
        <v>0</v>
      </c>
      <c r="Q333" s="201">
        <v>1.4999999999999999E-4</v>
      </c>
      <c r="R333" s="201">
        <f>Q333*H333</f>
        <v>4.4999999999999999E-4</v>
      </c>
      <c r="S333" s="201">
        <v>0</v>
      </c>
      <c r="T333" s="20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03" t="s">
        <v>249</v>
      </c>
      <c r="AT333" s="203" t="s">
        <v>246</v>
      </c>
      <c r="AU333" s="203" t="s">
        <v>87</v>
      </c>
      <c r="AY333" s="16" t="s">
        <v>155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6" t="s">
        <v>85</v>
      </c>
      <c r="BK333" s="204">
        <f>ROUND(I333*H333,2)</f>
        <v>0</v>
      </c>
      <c r="BL333" s="16" t="s">
        <v>239</v>
      </c>
      <c r="BM333" s="203" t="s">
        <v>1184</v>
      </c>
    </row>
    <row r="334" spans="1:65" s="2" customFormat="1" ht="14.45" customHeight="1">
      <c r="A334" s="33"/>
      <c r="B334" s="34"/>
      <c r="C334" s="191" t="s">
        <v>1185</v>
      </c>
      <c r="D334" s="191" t="s">
        <v>158</v>
      </c>
      <c r="E334" s="192" t="s">
        <v>1186</v>
      </c>
      <c r="F334" s="193" t="s">
        <v>1187</v>
      </c>
      <c r="G334" s="194" t="s">
        <v>168</v>
      </c>
      <c r="H334" s="195">
        <v>3</v>
      </c>
      <c r="I334" s="196"/>
      <c r="J334" s="197">
        <f>ROUND(I334*H334,2)</f>
        <v>0</v>
      </c>
      <c r="K334" s="198"/>
      <c r="L334" s="38"/>
      <c r="M334" s="199" t="s">
        <v>1</v>
      </c>
      <c r="N334" s="200" t="s">
        <v>43</v>
      </c>
      <c r="O334" s="70"/>
      <c r="P334" s="201">
        <f>O334*H334</f>
        <v>0</v>
      </c>
      <c r="Q334" s="201">
        <v>0</v>
      </c>
      <c r="R334" s="201">
        <f>Q334*H334</f>
        <v>0</v>
      </c>
      <c r="S334" s="201">
        <v>0</v>
      </c>
      <c r="T334" s="20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03" t="s">
        <v>239</v>
      </c>
      <c r="AT334" s="203" t="s">
        <v>158</v>
      </c>
      <c r="AU334" s="203" t="s">
        <v>87</v>
      </c>
      <c r="AY334" s="16" t="s">
        <v>155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6" t="s">
        <v>85</v>
      </c>
      <c r="BK334" s="204">
        <f>ROUND(I334*H334,2)</f>
        <v>0</v>
      </c>
      <c r="BL334" s="16" t="s">
        <v>239</v>
      </c>
      <c r="BM334" s="203" t="s">
        <v>1188</v>
      </c>
    </row>
    <row r="335" spans="1:65" s="2" customFormat="1" ht="14.45" customHeight="1">
      <c r="A335" s="33"/>
      <c r="B335" s="34"/>
      <c r="C335" s="221" t="s">
        <v>1189</v>
      </c>
      <c r="D335" s="221" t="s">
        <v>246</v>
      </c>
      <c r="E335" s="222" t="s">
        <v>1190</v>
      </c>
      <c r="F335" s="223" t="s">
        <v>1191</v>
      </c>
      <c r="G335" s="224" t="s">
        <v>168</v>
      </c>
      <c r="H335" s="225">
        <v>3</v>
      </c>
      <c r="I335" s="226"/>
      <c r="J335" s="227">
        <f>ROUND(I335*H335,2)</f>
        <v>0</v>
      </c>
      <c r="K335" s="228"/>
      <c r="L335" s="229"/>
      <c r="M335" s="230" t="s">
        <v>1</v>
      </c>
      <c r="N335" s="231" t="s">
        <v>43</v>
      </c>
      <c r="O335" s="70"/>
      <c r="P335" s="201">
        <f>O335*H335</f>
        <v>0</v>
      </c>
      <c r="Q335" s="201">
        <v>2.3999999999999998E-3</v>
      </c>
      <c r="R335" s="201">
        <f>Q335*H335</f>
        <v>7.1999999999999998E-3</v>
      </c>
      <c r="S335" s="201">
        <v>0</v>
      </c>
      <c r="T335" s="20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03" t="s">
        <v>249</v>
      </c>
      <c r="AT335" s="203" t="s">
        <v>246</v>
      </c>
      <c r="AU335" s="203" t="s">
        <v>87</v>
      </c>
      <c r="AY335" s="16" t="s">
        <v>155</v>
      </c>
      <c r="BE335" s="204">
        <f>IF(N335="základní",J335,0)</f>
        <v>0</v>
      </c>
      <c r="BF335" s="204">
        <f>IF(N335="snížená",J335,0)</f>
        <v>0</v>
      </c>
      <c r="BG335" s="204">
        <f>IF(N335="zákl. přenesená",J335,0)</f>
        <v>0</v>
      </c>
      <c r="BH335" s="204">
        <f>IF(N335="sníž. přenesená",J335,0)</f>
        <v>0</v>
      </c>
      <c r="BI335" s="204">
        <f>IF(N335="nulová",J335,0)</f>
        <v>0</v>
      </c>
      <c r="BJ335" s="16" t="s">
        <v>85</v>
      </c>
      <c r="BK335" s="204">
        <f>ROUND(I335*H335,2)</f>
        <v>0</v>
      </c>
      <c r="BL335" s="16" t="s">
        <v>239</v>
      </c>
      <c r="BM335" s="203" t="s">
        <v>1192</v>
      </c>
    </row>
    <row r="336" spans="1:65" s="2" customFormat="1" ht="24.2" customHeight="1">
      <c r="A336" s="33"/>
      <c r="B336" s="34"/>
      <c r="C336" s="191" t="s">
        <v>1193</v>
      </c>
      <c r="D336" s="191" t="s">
        <v>158</v>
      </c>
      <c r="E336" s="192" t="s">
        <v>1194</v>
      </c>
      <c r="F336" s="193" t="s">
        <v>1195</v>
      </c>
      <c r="G336" s="194" t="s">
        <v>168</v>
      </c>
      <c r="H336" s="195">
        <v>2</v>
      </c>
      <c r="I336" s="196"/>
      <c r="J336" s="197">
        <f>ROUND(I336*H336,2)</f>
        <v>0</v>
      </c>
      <c r="K336" s="198"/>
      <c r="L336" s="38"/>
      <c r="M336" s="199" t="s">
        <v>1</v>
      </c>
      <c r="N336" s="200" t="s">
        <v>43</v>
      </c>
      <c r="O336" s="70"/>
      <c r="P336" s="201">
        <f>O336*H336</f>
        <v>0</v>
      </c>
      <c r="Q336" s="201">
        <v>3.8000000000000002E-4</v>
      </c>
      <c r="R336" s="201">
        <f>Q336*H336</f>
        <v>7.6000000000000004E-4</v>
      </c>
      <c r="S336" s="201">
        <v>0</v>
      </c>
      <c r="T336" s="20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239</v>
      </c>
      <c r="AT336" s="203" t="s">
        <v>158</v>
      </c>
      <c r="AU336" s="203" t="s">
        <v>87</v>
      </c>
      <c r="AY336" s="16" t="s">
        <v>155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6" t="s">
        <v>85</v>
      </c>
      <c r="BK336" s="204">
        <f>ROUND(I336*H336,2)</f>
        <v>0</v>
      </c>
      <c r="BL336" s="16" t="s">
        <v>239</v>
      </c>
      <c r="BM336" s="203" t="s">
        <v>1196</v>
      </c>
    </row>
    <row r="337" spans="1:65" s="2" customFormat="1" ht="14.45" customHeight="1">
      <c r="A337" s="33"/>
      <c r="B337" s="34"/>
      <c r="C337" s="191" t="s">
        <v>1197</v>
      </c>
      <c r="D337" s="191" t="s">
        <v>158</v>
      </c>
      <c r="E337" s="192" t="s">
        <v>1198</v>
      </c>
      <c r="F337" s="193" t="s">
        <v>1199</v>
      </c>
      <c r="G337" s="194" t="s">
        <v>174</v>
      </c>
      <c r="H337" s="195">
        <v>18.3</v>
      </c>
      <c r="I337" s="196"/>
      <c r="J337" s="197">
        <f>ROUND(I337*H337,2)</f>
        <v>0</v>
      </c>
      <c r="K337" s="198"/>
      <c r="L337" s="38"/>
      <c r="M337" s="199" t="s">
        <v>1</v>
      </c>
      <c r="N337" s="200" t="s">
        <v>43</v>
      </c>
      <c r="O337" s="70"/>
      <c r="P337" s="201">
        <f>O337*H337</f>
        <v>0</v>
      </c>
      <c r="Q337" s="201">
        <v>3.8000000000000002E-4</v>
      </c>
      <c r="R337" s="201">
        <f>Q337*H337</f>
        <v>6.954000000000001E-3</v>
      </c>
      <c r="S337" s="201">
        <v>0</v>
      </c>
      <c r="T337" s="20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03" t="s">
        <v>239</v>
      </c>
      <c r="AT337" s="203" t="s">
        <v>158</v>
      </c>
      <c r="AU337" s="203" t="s">
        <v>87</v>
      </c>
      <c r="AY337" s="16" t="s">
        <v>155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6" t="s">
        <v>85</v>
      </c>
      <c r="BK337" s="204">
        <f>ROUND(I337*H337,2)</f>
        <v>0</v>
      </c>
      <c r="BL337" s="16" t="s">
        <v>239</v>
      </c>
      <c r="BM337" s="203" t="s">
        <v>1200</v>
      </c>
    </row>
    <row r="338" spans="1:65" s="2" customFormat="1" ht="29.25">
      <c r="A338" s="33"/>
      <c r="B338" s="34"/>
      <c r="C338" s="35"/>
      <c r="D338" s="207" t="s">
        <v>225</v>
      </c>
      <c r="E338" s="35"/>
      <c r="F338" s="217" t="s">
        <v>1201</v>
      </c>
      <c r="G338" s="35"/>
      <c r="H338" s="35"/>
      <c r="I338" s="218"/>
      <c r="J338" s="35"/>
      <c r="K338" s="35"/>
      <c r="L338" s="38"/>
      <c r="M338" s="219"/>
      <c r="N338" s="220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225</v>
      </c>
      <c r="AU338" s="16" t="s">
        <v>87</v>
      </c>
    </row>
    <row r="339" spans="1:65" s="13" customFormat="1" ht="22.5">
      <c r="B339" s="205"/>
      <c r="C339" s="206"/>
      <c r="D339" s="207" t="s">
        <v>164</v>
      </c>
      <c r="E339" s="208" t="s">
        <v>1</v>
      </c>
      <c r="F339" s="209" t="s">
        <v>1202</v>
      </c>
      <c r="G339" s="206"/>
      <c r="H339" s="210">
        <v>18.3</v>
      </c>
      <c r="I339" s="211"/>
      <c r="J339" s="206"/>
      <c r="K339" s="206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164</v>
      </c>
      <c r="AU339" s="216" t="s">
        <v>87</v>
      </c>
      <c r="AV339" s="13" t="s">
        <v>87</v>
      </c>
      <c r="AW339" s="13" t="s">
        <v>34</v>
      </c>
      <c r="AX339" s="13" t="s">
        <v>85</v>
      </c>
      <c r="AY339" s="216" t="s">
        <v>155</v>
      </c>
    </row>
    <row r="340" spans="1:65" s="2" customFormat="1" ht="37.9" customHeight="1">
      <c r="A340" s="33"/>
      <c r="B340" s="34"/>
      <c r="C340" s="191" t="s">
        <v>1203</v>
      </c>
      <c r="D340" s="191" t="s">
        <v>158</v>
      </c>
      <c r="E340" s="192" t="s">
        <v>1204</v>
      </c>
      <c r="F340" s="193" t="s">
        <v>1205</v>
      </c>
      <c r="G340" s="194" t="s">
        <v>174</v>
      </c>
      <c r="H340" s="195">
        <v>29.1</v>
      </c>
      <c r="I340" s="196"/>
      <c r="J340" s="197">
        <f>ROUND(I340*H340,2)</f>
        <v>0</v>
      </c>
      <c r="K340" s="198"/>
      <c r="L340" s="38"/>
      <c r="M340" s="199" t="s">
        <v>1</v>
      </c>
      <c r="N340" s="200" t="s">
        <v>43</v>
      </c>
      <c r="O340" s="70"/>
      <c r="P340" s="201">
        <f>O340*H340</f>
        <v>0</v>
      </c>
      <c r="Q340" s="201">
        <v>3.8000000000000002E-4</v>
      </c>
      <c r="R340" s="201">
        <f>Q340*H340</f>
        <v>1.1058000000000002E-2</v>
      </c>
      <c r="S340" s="201">
        <v>0</v>
      </c>
      <c r="T340" s="20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3" t="s">
        <v>239</v>
      </c>
      <c r="AT340" s="203" t="s">
        <v>158</v>
      </c>
      <c r="AU340" s="203" t="s">
        <v>87</v>
      </c>
      <c r="AY340" s="16" t="s">
        <v>155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6" t="s">
        <v>85</v>
      </c>
      <c r="BK340" s="204">
        <f>ROUND(I340*H340,2)</f>
        <v>0</v>
      </c>
      <c r="BL340" s="16" t="s">
        <v>239</v>
      </c>
      <c r="BM340" s="203" t="s">
        <v>1206</v>
      </c>
    </row>
    <row r="341" spans="1:65" s="13" customFormat="1" ht="11.25">
      <c r="B341" s="205"/>
      <c r="C341" s="206"/>
      <c r="D341" s="207" t="s">
        <v>164</v>
      </c>
      <c r="E341" s="208" t="s">
        <v>1</v>
      </c>
      <c r="F341" s="209" t="s">
        <v>1207</v>
      </c>
      <c r="G341" s="206"/>
      <c r="H341" s="210">
        <v>18.3</v>
      </c>
      <c r="I341" s="211"/>
      <c r="J341" s="206"/>
      <c r="K341" s="206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164</v>
      </c>
      <c r="AU341" s="216" t="s">
        <v>87</v>
      </c>
      <c r="AV341" s="13" t="s">
        <v>87</v>
      </c>
      <c r="AW341" s="13" t="s">
        <v>34</v>
      </c>
      <c r="AX341" s="13" t="s">
        <v>78</v>
      </c>
      <c r="AY341" s="216" t="s">
        <v>155</v>
      </c>
    </row>
    <row r="342" spans="1:65" s="13" customFormat="1" ht="11.25">
      <c r="B342" s="205"/>
      <c r="C342" s="206"/>
      <c r="D342" s="207" t="s">
        <v>164</v>
      </c>
      <c r="E342" s="208" t="s">
        <v>1</v>
      </c>
      <c r="F342" s="209" t="s">
        <v>1208</v>
      </c>
      <c r="G342" s="206"/>
      <c r="H342" s="210">
        <v>10.8</v>
      </c>
      <c r="I342" s="211"/>
      <c r="J342" s="206"/>
      <c r="K342" s="206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164</v>
      </c>
      <c r="AU342" s="216" t="s">
        <v>87</v>
      </c>
      <c r="AV342" s="13" t="s">
        <v>87</v>
      </c>
      <c r="AW342" s="13" t="s">
        <v>34</v>
      </c>
      <c r="AX342" s="13" t="s">
        <v>78</v>
      </c>
      <c r="AY342" s="216" t="s">
        <v>155</v>
      </c>
    </row>
    <row r="343" spans="1:65" s="14" customFormat="1" ht="11.25">
      <c r="B343" s="232"/>
      <c r="C343" s="233"/>
      <c r="D343" s="207" t="s">
        <v>164</v>
      </c>
      <c r="E343" s="234" t="s">
        <v>1</v>
      </c>
      <c r="F343" s="235" t="s">
        <v>277</v>
      </c>
      <c r="G343" s="233"/>
      <c r="H343" s="236">
        <v>29.1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164</v>
      </c>
      <c r="AU343" s="242" t="s">
        <v>87</v>
      </c>
      <c r="AV343" s="14" t="s">
        <v>162</v>
      </c>
      <c r="AW343" s="14" t="s">
        <v>34</v>
      </c>
      <c r="AX343" s="14" t="s">
        <v>85</v>
      </c>
      <c r="AY343" s="242" t="s">
        <v>155</v>
      </c>
    </row>
    <row r="344" spans="1:65" s="2" customFormat="1" ht="24.2" customHeight="1">
      <c r="A344" s="33"/>
      <c r="B344" s="34"/>
      <c r="C344" s="191" t="s">
        <v>1209</v>
      </c>
      <c r="D344" s="191" t="s">
        <v>158</v>
      </c>
      <c r="E344" s="192" t="s">
        <v>517</v>
      </c>
      <c r="F344" s="193" t="s">
        <v>518</v>
      </c>
      <c r="G344" s="194" t="s">
        <v>179</v>
      </c>
      <c r="H344" s="195">
        <v>11</v>
      </c>
      <c r="I344" s="196"/>
      <c r="J344" s="197">
        <f t="shared" ref="J344:J349" si="20">ROUND(I344*H344,2)</f>
        <v>0</v>
      </c>
      <c r="K344" s="198"/>
      <c r="L344" s="38"/>
      <c r="M344" s="199" t="s">
        <v>1</v>
      </c>
      <c r="N344" s="200" t="s">
        <v>43</v>
      </c>
      <c r="O344" s="70"/>
      <c r="P344" s="201">
        <f t="shared" ref="P344:P349" si="21">O344*H344</f>
        <v>0</v>
      </c>
      <c r="Q344" s="201">
        <v>0</v>
      </c>
      <c r="R344" s="201">
        <f t="shared" ref="R344:R349" si="22">Q344*H344</f>
        <v>0</v>
      </c>
      <c r="S344" s="201">
        <v>0.05</v>
      </c>
      <c r="T344" s="202">
        <f t="shared" ref="T344:T349" si="23">S344*H344</f>
        <v>0.55000000000000004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03" t="s">
        <v>239</v>
      </c>
      <c r="AT344" s="203" t="s">
        <v>158</v>
      </c>
      <c r="AU344" s="203" t="s">
        <v>87</v>
      </c>
      <c r="AY344" s="16" t="s">
        <v>155</v>
      </c>
      <c r="BE344" s="204">
        <f t="shared" ref="BE344:BE349" si="24">IF(N344="základní",J344,0)</f>
        <v>0</v>
      </c>
      <c r="BF344" s="204">
        <f t="shared" ref="BF344:BF349" si="25">IF(N344="snížená",J344,0)</f>
        <v>0</v>
      </c>
      <c r="BG344" s="204">
        <f t="shared" ref="BG344:BG349" si="26">IF(N344="zákl. přenesená",J344,0)</f>
        <v>0</v>
      </c>
      <c r="BH344" s="204">
        <f t="shared" ref="BH344:BH349" si="27">IF(N344="sníž. přenesená",J344,0)</f>
        <v>0</v>
      </c>
      <c r="BI344" s="204">
        <f t="shared" ref="BI344:BI349" si="28">IF(N344="nulová",J344,0)</f>
        <v>0</v>
      </c>
      <c r="BJ344" s="16" t="s">
        <v>85</v>
      </c>
      <c r="BK344" s="204">
        <f t="shared" ref="BK344:BK349" si="29">ROUND(I344*H344,2)</f>
        <v>0</v>
      </c>
      <c r="BL344" s="16" t="s">
        <v>239</v>
      </c>
      <c r="BM344" s="203" t="s">
        <v>1210</v>
      </c>
    </row>
    <row r="345" spans="1:65" s="2" customFormat="1" ht="24.2" customHeight="1">
      <c r="A345" s="33"/>
      <c r="B345" s="34"/>
      <c r="C345" s="191" t="s">
        <v>1211</v>
      </c>
      <c r="D345" s="191" t="s">
        <v>158</v>
      </c>
      <c r="E345" s="192" t="s">
        <v>521</v>
      </c>
      <c r="F345" s="193" t="s">
        <v>1212</v>
      </c>
      <c r="G345" s="194" t="s">
        <v>179</v>
      </c>
      <c r="H345" s="195">
        <v>11</v>
      </c>
      <c r="I345" s="196"/>
      <c r="J345" s="197">
        <f t="shared" si="20"/>
        <v>0</v>
      </c>
      <c r="K345" s="198"/>
      <c r="L345" s="38"/>
      <c r="M345" s="199" t="s">
        <v>1</v>
      </c>
      <c r="N345" s="200" t="s">
        <v>43</v>
      </c>
      <c r="O345" s="70"/>
      <c r="P345" s="201">
        <f t="shared" si="21"/>
        <v>0</v>
      </c>
      <c r="Q345" s="201">
        <v>0</v>
      </c>
      <c r="R345" s="201">
        <f t="shared" si="22"/>
        <v>0</v>
      </c>
      <c r="S345" s="201">
        <v>0</v>
      </c>
      <c r="T345" s="202">
        <f t="shared" si="23"/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03" t="s">
        <v>239</v>
      </c>
      <c r="AT345" s="203" t="s">
        <v>158</v>
      </c>
      <c r="AU345" s="203" t="s">
        <v>87</v>
      </c>
      <c r="AY345" s="16" t="s">
        <v>155</v>
      </c>
      <c r="BE345" s="204">
        <f t="shared" si="24"/>
        <v>0</v>
      </c>
      <c r="BF345" s="204">
        <f t="shared" si="25"/>
        <v>0</v>
      </c>
      <c r="BG345" s="204">
        <f t="shared" si="26"/>
        <v>0</v>
      </c>
      <c r="BH345" s="204">
        <f t="shared" si="27"/>
        <v>0</v>
      </c>
      <c r="BI345" s="204">
        <f t="shared" si="28"/>
        <v>0</v>
      </c>
      <c r="BJ345" s="16" t="s">
        <v>85</v>
      </c>
      <c r="BK345" s="204">
        <f t="shared" si="29"/>
        <v>0</v>
      </c>
      <c r="BL345" s="16" t="s">
        <v>239</v>
      </c>
      <c r="BM345" s="203" t="s">
        <v>1213</v>
      </c>
    </row>
    <row r="346" spans="1:65" s="2" customFormat="1" ht="37.9" customHeight="1">
      <c r="A346" s="33"/>
      <c r="B346" s="34"/>
      <c r="C346" s="221" t="s">
        <v>1214</v>
      </c>
      <c r="D346" s="221" t="s">
        <v>246</v>
      </c>
      <c r="E346" s="222" t="s">
        <v>1215</v>
      </c>
      <c r="F346" s="223" t="s">
        <v>1216</v>
      </c>
      <c r="G346" s="224" t="s">
        <v>179</v>
      </c>
      <c r="H346" s="225">
        <v>11</v>
      </c>
      <c r="I346" s="226"/>
      <c r="J346" s="227">
        <f t="shared" si="20"/>
        <v>0</v>
      </c>
      <c r="K346" s="228"/>
      <c r="L346" s="229"/>
      <c r="M346" s="230" t="s">
        <v>1</v>
      </c>
      <c r="N346" s="231" t="s">
        <v>43</v>
      </c>
      <c r="O346" s="70"/>
      <c r="P346" s="201">
        <f t="shared" si="21"/>
        <v>0</v>
      </c>
      <c r="Q346" s="201">
        <v>9.6299999999999997E-2</v>
      </c>
      <c r="R346" s="201">
        <f t="shared" si="22"/>
        <v>1.0592999999999999</v>
      </c>
      <c r="S346" s="201">
        <v>0</v>
      </c>
      <c r="T346" s="202">
        <f t="shared" si="23"/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3" t="s">
        <v>249</v>
      </c>
      <c r="AT346" s="203" t="s">
        <v>246</v>
      </c>
      <c r="AU346" s="203" t="s">
        <v>87</v>
      </c>
      <c r="AY346" s="16" t="s">
        <v>155</v>
      </c>
      <c r="BE346" s="204">
        <f t="shared" si="24"/>
        <v>0</v>
      </c>
      <c r="BF346" s="204">
        <f t="shared" si="25"/>
        <v>0</v>
      </c>
      <c r="BG346" s="204">
        <f t="shared" si="26"/>
        <v>0</v>
      </c>
      <c r="BH346" s="204">
        <f t="shared" si="27"/>
        <v>0</v>
      </c>
      <c r="BI346" s="204">
        <f t="shared" si="28"/>
        <v>0</v>
      </c>
      <c r="BJ346" s="16" t="s">
        <v>85</v>
      </c>
      <c r="BK346" s="204">
        <f t="shared" si="29"/>
        <v>0</v>
      </c>
      <c r="BL346" s="16" t="s">
        <v>239</v>
      </c>
      <c r="BM346" s="203" t="s">
        <v>1217</v>
      </c>
    </row>
    <row r="347" spans="1:65" s="2" customFormat="1" ht="24.2" customHeight="1">
      <c r="A347" s="33"/>
      <c r="B347" s="34"/>
      <c r="C347" s="191" t="s">
        <v>1218</v>
      </c>
      <c r="D347" s="191" t="s">
        <v>158</v>
      </c>
      <c r="E347" s="192" t="s">
        <v>1219</v>
      </c>
      <c r="F347" s="193" t="s">
        <v>1220</v>
      </c>
      <c r="G347" s="194" t="s">
        <v>179</v>
      </c>
      <c r="H347" s="195">
        <v>11</v>
      </c>
      <c r="I347" s="196"/>
      <c r="J347" s="197">
        <f t="shared" si="20"/>
        <v>0</v>
      </c>
      <c r="K347" s="198"/>
      <c r="L347" s="38"/>
      <c r="M347" s="199" t="s">
        <v>1</v>
      </c>
      <c r="N347" s="200" t="s">
        <v>43</v>
      </c>
      <c r="O347" s="70"/>
      <c r="P347" s="201">
        <f t="shared" si="21"/>
        <v>0</v>
      </c>
      <c r="Q347" s="201">
        <v>0</v>
      </c>
      <c r="R347" s="201">
        <f t="shared" si="22"/>
        <v>0</v>
      </c>
      <c r="S347" s="201">
        <v>0</v>
      </c>
      <c r="T347" s="202">
        <f t="shared" si="23"/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03" t="s">
        <v>239</v>
      </c>
      <c r="AT347" s="203" t="s">
        <v>158</v>
      </c>
      <c r="AU347" s="203" t="s">
        <v>87</v>
      </c>
      <c r="AY347" s="16" t="s">
        <v>155</v>
      </c>
      <c r="BE347" s="204">
        <f t="shared" si="24"/>
        <v>0</v>
      </c>
      <c r="BF347" s="204">
        <f t="shared" si="25"/>
        <v>0</v>
      </c>
      <c r="BG347" s="204">
        <f t="shared" si="26"/>
        <v>0</v>
      </c>
      <c r="BH347" s="204">
        <f t="shared" si="27"/>
        <v>0</v>
      </c>
      <c r="BI347" s="204">
        <f t="shared" si="28"/>
        <v>0</v>
      </c>
      <c r="BJ347" s="16" t="s">
        <v>85</v>
      </c>
      <c r="BK347" s="204">
        <f t="shared" si="29"/>
        <v>0</v>
      </c>
      <c r="BL347" s="16" t="s">
        <v>239</v>
      </c>
      <c r="BM347" s="203" t="s">
        <v>1221</v>
      </c>
    </row>
    <row r="348" spans="1:65" s="2" customFormat="1" ht="24.2" customHeight="1">
      <c r="A348" s="33"/>
      <c r="B348" s="34"/>
      <c r="C348" s="191" t="s">
        <v>1222</v>
      </c>
      <c r="D348" s="191" t="s">
        <v>158</v>
      </c>
      <c r="E348" s="192" t="s">
        <v>1223</v>
      </c>
      <c r="F348" s="193" t="s">
        <v>1224</v>
      </c>
      <c r="G348" s="194" t="s">
        <v>1225</v>
      </c>
      <c r="H348" s="195">
        <v>50</v>
      </c>
      <c r="I348" s="196"/>
      <c r="J348" s="197">
        <f t="shared" si="20"/>
        <v>0</v>
      </c>
      <c r="K348" s="198"/>
      <c r="L348" s="38"/>
      <c r="M348" s="199" t="s">
        <v>1</v>
      </c>
      <c r="N348" s="200" t="s">
        <v>43</v>
      </c>
      <c r="O348" s="70"/>
      <c r="P348" s="201">
        <f t="shared" si="21"/>
        <v>0</v>
      </c>
      <c r="Q348" s="201">
        <v>0</v>
      </c>
      <c r="R348" s="201">
        <f t="shared" si="22"/>
        <v>0</v>
      </c>
      <c r="S348" s="201">
        <v>1E-3</v>
      </c>
      <c r="T348" s="202">
        <f t="shared" si="23"/>
        <v>0.05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3" t="s">
        <v>239</v>
      </c>
      <c r="AT348" s="203" t="s">
        <v>158</v>
      </c>
      <c r="AU348" s="203" t="s">
        <v>87</v>
      </c>
      <c r="AY348" s="16" t="s">
        <v>155</v>
      </c>
      <c r="BE348" s="204">
        <f t="shared" si="24"/>
        <v>0</v>
      </c>
      <c r="BF348" s="204">
        <f t="shared" si="25"/>
        <v>0</v>
      </c>
      <c r="BG348" s="204">
        <f t="shared" si="26"/>
        <v>0</v>
      </c>
      <c r="BH348" s="204">
        <f t="shared" si="27"/>
        <v>0</v>
      </c>
      <c r="BI348" s="204">
        <f t="shared" si="28"/>
        <v>0</v>
      </c>
      <c r="BJ348" s="16" t="s">
        <v>85</v>
      </c>
      <c r="BK348" s="204">
        <f t="shared" si="29"/>
        <v>0</v>
      </c>
      <c r="BL348" s="16" t="s">
        <v>239</v>
      </c>
      <c r="BM348" s="203" t="s">
        <v>1226</v>
      </c>
    </row>
    <row r="349" spans="1:65" s="2" customFormat="1" ht="24.2" customHeight="1">
      <c r="A349" s="33"/>
      <c r="B349" s="34"/>
      <c r="C349" s="191" t="s">
        <v>1227</v>
      </c>
      <c r="D349" s="191" t="s">
        <v>158</v>
      </c>
      <c r="E349" s="192" t="s">
        <v>1228</v>
      </c>
      <c r="F349" s="193" t="s">
        <v>1229</v>
      </c>
      <c r="G349" s="194" t="s">
        <v>352</v>
      </c>
      <c r="H349" s="243"/>
      <c r="I349" s="196"/>
      <c r="J349" s="197">
        <f t="shared" si="20"/>
        <v>0</v>
      </c>
      <c r="K349" s="198"/>
      <c r="L349" s="38"/>
      <c r="M349" s="199" t="s">
        <v>1</v>
      </c>
      <c r="N349" s="200" t="s">
        <v>43</v>
      </c>
      <c r="O349" s="70"/>
      <c r="P349" s="201">
        <f t="shared" si="21"/>
        <v>0</v>
      </c>
      <c r="Q349" s="201">
        <v>0</v>
      </c>
      <c r="R349" s="201">
        <f t="shared" si="22"/>
        <v>0</v>
      </c>
      <c r="S349" s="201">
        <v>0</v>
      </c>
      <c r="T349" s="202">
        <f t="shared" si="23"/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03" t="s">
        <v>239</v>
      </c>
      <c r="AT349" s="203" t="s">
        <v>158</v>
      </c>
      <c r="AU349" s="203" t="s">
        <v>87</v>
      </c>
      <c r="AY349" s="16" t="s">
        <v>155</v>
      </c>
      <c r="BE349" s="204">
        <f t="shared" si="24"/>
        <v>0</v>
      </c>
      <c r="BF349" s="204">
        <f t="shared" si="25"/>
        <v>0</v>
      </c>
      <c r="BG349" s="204">
        <f t="shared" si="26"/>
        <v>0</v>
      </c>
      <c r="BH349" s="204">
        <f t="shared" si="27"/>
        <v>0</v>
      </c>
      <c r="BI349" s="204">
        <f t="shared" si="28"/>
        <v>0</v>
      </c>
      <c r="BJ349" s="16" t="s">
        <v>85</v>
      </c>
      <c r="BK349" s="204">
        <f t="shared" si="29"/>
        <v>0</v>
      </c>
      <c r="BL349" s="16" t="s">
        <v>239</v>
      </c>
      <c r="BM349" s="203" t="s">
        <v>1230</v>
      </c>
    </row>
    <row r="350" spans="1:65" s="12" customFormat="1" ht="22.9" customHeight="1">
      <c r="B350" s="175"/>
      <c r="C350" s="176"/>
      <c r="D350" s="177" t="s">
        <v>77</v>
      </c>
      <c r="E350" s="189" t="s">
        <v>1231</v>
      </c>
      <c r="F350" s="189" t="s">
        <v>1232</v>
      </c>
      <c r="G350" s="176"/>
      <c r="H350" s="176"/>
      <c r="I350" s="179"/>
      <c r="J350" s="190">
        <f>BK350</f>
        <v>0</v>
      </c>
      <c r="K350" s="176"/>
      <c r="L350" s="181"/>
      <c r="M350" s="182"/>
      <c r="N350" s="183"/>
      <c r="O350" s="183"/>
      <c r="P350" s="184">
        <f>SUM(P351:P359)</f>
        <v>0</v>
      </c>
      <c r="Q350" s="183"/>
      <c r="R350" s="184">
        <f>SUM(R351:R359)</f>
        <v>1.6994915000000002</v>
      </c>
      <c r="S350" s="183"/>
      <c r="T350" s="185">
        <f>SUM(T351:T359)</f>
        <v>0</v>
      </c>
      <c r="AR350" s="186" t="s">
        <v>87</v>
      </c>
      <c r="AT350" s="187" t="s">
        <v>77</v>
      </c>
      <c r="AU350" s="187" t="s">
        <v>85</v>
      </c>
      <c r="AY350" s="186" t="s">
        <v>155</v>
      </c>
      <c r="BK350" s="188">
        <f>SUM(BK351:BK359)</f>
        <v>0</v>
      </c>
    </row>
    <row r="351" spans="1:65" s="2" customFormat="1" ht="14.45" customHeight="1">
      <c r="A351" s="33"/>
      <c r="B351" s="34"/>
      <c r="C351" s="191" t="s">
        <v>1233</v>
      </c>
      <c r="D351" s="191" t="s">
        <v>158</v>
      </c>
      <c r="E351" s="192" t="s">
        <v>1234</v>
      </c>
      <c r="F351" s="193" t="s">
        <v>1235</v>
      </c>
      <c r="G351" s="194" t="s">
        <v>174</v>
      </c>
      <c r="H351" s="195">
        <v>24.85</v>
      </c>
      <c r="I351" s="196"/>
      <c r="J351" s="197">
        <f>ROUND(I351*H351,2)</f>
        <v>0</v>
      </c>
      <c r="K351" s="198"/>
      <c r="L351" s="38"/>
      <c r="M351" s="199" t="s">
        <v>1</v>
      </c>
      <c r="N351" s="200" t="s">
        <v>43</v>
      </c>
      <c r="O351" s="70"/>
      <c r="P351" s="201">
        <f>O351*H351</f>
        <v>0</v>
      </c>
      <c r="Q351" s="201">
        <v>4.0000000000000002E-4</v>
      </c>
      <c r="R351" s="201">
        <f>Q351*H351</f>
        <v>9.9400000000000009E-3</v>
      </c>
      <c r="S351" s="201">
        <v>0</v>
      </c>
      <c r="T351" s="20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3" t="s">
        <v>239</v>
      </c>
      <c r="AT351" s="203" t="s">
        <v>158</v>
      </c>
      <c r="AU351" s="203" t="s">
        <v>87</v>
      </c>
      <c r="AY351" s="16" t="s">
        <v>155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16" t="s">
        <v>85</v>
      </c>
      <c r="BK351" s="204">
        <f>ROUND(I351*H351,2)</f>
        <v>0</v>
      </c>
      <c r="BL351" s="16" t="s">
        <v>239</v>
      </c>
      <c r="BM351" s="203" t="s">
        <v>1236</v>
      </c>
    </row>
    <row r="352" spans="1:65" s="13" customFormat="1" ht="11.25">
      <c r="B352" s="205"/>
      <c r="C352" s="206"/>
      <c r="D352" s="207" t="s">
        <v>164</v>
      </c>
      <c r="E352" s="208" t="s">
        <v>1</v>
      </c>
      <c r="F352" s="209" t="s">
        <v>851</v>
      </c>
      <c r="G352" s="206"/>
      <c r="H352" s="210">
        <v>24.85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164</v>
      </c>
      <c r="AU352" s="216" t="s">
        <v>87</v>
      </c>
      <c r="AV352" s="13" t="s">
        <v>87</v>
      </c>
      <c r="AW352" s="13" t="s">
        <v>34</v>
      </c>
      <c r="AX352" s="13" t="s">
        <v>85</v>
      </c>
      <c r="AY352" s="216" t="s">
        <v>155</v>
      </c>
    </row>
    <row r="353" spans="1:65" s="2" customFormat="1" ht="24.2" customHeight="1">
      <c r="A353" s="33"/>
      <c r="B353" s="34"/>
      <c r="C353" s="191" t="s">
        <v>1237</v>
      </c>
      <c r="D353" s="191" t="s">
        <v>158</v>
      </c>
      <c r="E353" s="192" t="s">
        <v>1238</v>
      </c>
      <c r="F353" s="193" t="s">
        <v>1239</v>
      </c>
      <c r="G353" s="194" t="s">
        <v>174</v>
      </c>
      <c r="H353" s="195">
        <v>24.85</v>
      </c>
      <c r="I353" s="196"/>
      <c r="J353" s="197">
        <f>ROUND(I353*H353,2)</f>
        <v>0</v>
      </c>
      <c r="K353" s="198"/>
      <c r="L353" s="38"/>
      <c r="M353" s="199" t="s">
        <v>1</v>
      </c>
      <c r="N353" s="200" t="s">
        <v>43</v>
      </c>
      <c r="O353" s="70"/>
      <c r="P353" s="201">
        <f>O353*H353</f>
        <v>0</v>
      </c>
      <c r="Q353" s="201">
        <v>7.9000000000000008E-3</v>
      </c>
      <c r="R353" s="201">
        <f>Q353*H353</f>
        <v>0.19631500000000002</v>
      </c>
      <c r="S353" s="201">
        <v>0</v>
      </c>
      <c r="T353" s="20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3" t="s">
        <v>239</v>
      </c>
      <c r="AT353" s="203" t="s">
        <v>158</v>
      </c>
      <c r="AU353" s="203" t="s">
        <v>87</v>
      </c>
      <c r="AY353" s="16" t="s">
        <v>155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16" t="s">
        <v>85</v>
      </c>
      <c r="BK353" s="204">
        <f>ROUND(I353*H353,2)</f>
        <v>0</v>
      </c>
      <c r="BL353" s="16" t="s">
        <v>239</v>
      </c>
      <c r="BM353" s="203" t="s">
        <v>1240</v>
      </c>
    </row>
    <row r="354" spans="1:65" s="2" customFormat="1" ht="24.2" customHeight="1">
      <c r="A354" s="33"/>
      <c r="B354" s="34"/>
      <c r="C354" s="221" t="s">
        <v>1241</v>
      </c>
      <c r="D354" s="221" t="s">
        <v>246</v>
      </c>
      <c r="E354" s="222" t="s">
        <v>1242</v>
      </c>
      <c r="F354" s="223" t="s">
        <v>1243</v>
      </c>
      <c r="G354" s="224" t="s">
        <v>174</v>
      </c>
      <c r="H354" s="225">
        <v>27.335000000000001</v>
      </c>
      <c r="I354" s="226"/>
      <c r="J354" s="227">
        <f>ROUND(I354*H354,2)</f>
        <v>0</v>
      </c>
      <c r="K354" s="228"/>
      <c r="L354" s="229"/>
      <c r="M354" s="230" t="s">
        <v>1</v>
      </c>
      <c r="N354" s="231" t="s">
        <v>43</v>
      </c>
      <c r="O354" s="70"/>
      <c r="P354" s="201">
        <f>O354*H354</f>
        <v>0</v>
      </c>
      <c r="Q354" s="201">
        <v>5.3999999999999999E-2</v>
      </c>
      <c r="R354" s="201">
        <f>Q354*H354</f>
        <v>1.4760900000000001</v>
      </c>
      <c r="S354" s="201">
        <v>0</v>
      </c>
      <c r="T354" s="20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03" t="s">
        <v>249</v>
      </c>
      <c r="AT354" s="203" t="s">
        <v>246</v>
      </c>
      <c r="AU354" s="203" t="s">
        <v>87</v>
      </c>
      <c r="AY354" s="16" t="s">
        <v>155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6" t="s">
        <v>85</v>
      </c>
      <c r="BK354" s="204">
        <f>ROUND(I354*H354,2)</f>
        <v>0</v>
      </c>
      <c r="BL354" s="16" t="s">
        <v>239</v>
      </c>
      <c r="BM354" s="203" t="s">
        <v>1244</v>
      </c>
    </row>
    <row r="355" spans="1:65" s="13" customFormat="1" ht="11.25">
      <c r="B355" s="205"/>
      <c r="C355" s="206"/>
      <c r="D355" s="207" t="s">
        <v>164</v>
      </c>
      <c r="E355" s="206"/>
      <c r="F355" s="209" t="s">
        <v>1245</v>
      </c>
      <c r="G355" s="206"/>
      <c r="H355" s="210">
        <v>27.335000000000001</v>
      </c>
      <c r="I355" s="211"/>
      <c r="J355" s="206"/>
      <c r="K355" s="206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164</v>
      </c>
      <c r="AU355" s="216" t="s">
        <v>87</v>
      </c>
      <c r="AV355" s="13" t="s">
        <v>87</v>
      </c>
      <c r="AW355" s="13" t="s">
        <v>4</v>
      </c>
      <c r="AX355" s="13" t="s">
        <v>85</v>
      </c>
      <c r="AY355" s="216" t="s">
        <v>155</v>
      </c>
    </row>
    <row r="356" spans="1:65" s="2" customFormat="1" ht="14.45" customHeight="1">
      <c r="A356" s="33"/>
      <c r="B356" s="34"/>
      <c r="C356" s="191" t="s">
        <v>1246</v>
      </c>
      <c r="D356" s="191" t="s">
        <v>158</v>
      </c>
      <c r="E356" s="192" t="s">
        <v>1247</v>
      </c>
      <c r="F356" s="193" t="s">
        <v>1248</v>
      </c>
      <c r="G356" s="194" t="s">
        <v>179</v>
      </c>
      <c r="H356" s="195">
        <v>49.7</v>
      </c>
      <c r="I356" s="196"/>
      <c r="J356" s="197">
        <f>ROUND(I356*H356,2)</f>
        <v>0</v>
      </c>
      <c r="K356" s="198"/>
      <c r="L356" s="38"/>
      <c r="M356" s="199" t="s">
        <v>1</v>
      </c>
      <c r="N356" s="200" t="s">
        <v>43</v>
      </c>
      <c r="O356" s="70"/>
      <c r="P356" s="201">
        <f>O356*H356</f>
        <v>0</v>
      </c>
      <c r="Q356" s="201">
        <v>2.3000000000000001E-4</v>
      </c>
      <c r="R356" s="201">
        <f>Q356*H356</f>
        <v>1.1431E-2</v>
      </c>
      <c r="S356" s="201">
        <v>0</v>
      </c>
      <c r="T356" s="20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03" t="s">
        <v>239</v>
      </c>
      <c r="AT356" s="203" t="s">
        <v>158</v>
      </c>
      <c r="AU356" s="203" t="s">
        <v>87</v>
      </c>
      <c r="AY356" s="16" t="s">
        <v>155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6" t="s">
        <v>85</v>
      </c>
      <c r="BK356" s="204">
        <f>ROUND(I356*H356,2)</f>
        <v>0</v>
      </c>
      <c r="BL356" s="16" t="s">
        <v>239</v>
      </c>
      <c r="BM356" s="203" t="s">
        <v>1249</v>
      </c>
    </row>
    <row r="357" spans="1:65" s="13" customFormat="1" ht="11.25">
      <c r="B357" s="205"/>
      <c r="C357" s="206"/>
      <c r="D357" s="207" t="s">
        <v>164</v>
      </c>
      <c r="E357" s="208" t="s">
        <v>1</v>
      </c>
      <c r="F357" s="209" t="s">
        <v>1250</v>
      </c>
      <c r="G357" s="206"/>
      <c r="H357" s="210">
        <v>49.7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164</v>
      </c>
      <c r="AU357" s="216" t="s">
        <v>87</v>
      </c>
      <c r="AV357" s="13" t="s">
        <v>87</v>
      </c>
      <c r="AW357" s="13" t="s">
        <v>34</v>
      </c>
      <c r="AX357" s="13" t="s">
        <v>85</v>
      </c>
      <c r="AY357" s="216" t="s">
        <v>155</v>
      </c>
    </row>
    <row r="358" spans="1:65" s="2" customFormat="1" ht="24.2" customHeight="1">
      <c r="A358" s="33"/>
      <c r="B358" s="34"/>
      <c r="C358" s="191" t="s">
        <v>1251</v>
      </c>
      <c r="D358" s="191" t="s">
        <v>158</v>
      </c>
      <c r="E358" s="192" t="s">
        <v>1252</v>
      </c>
      <c r="F358" s="193" t="s">
        <v>1253</v>
      </c>
      <c r="G358" s="194" t="s">
        <v>174</v>
      </c>
      <c r="H358" s="195">
        <v>24.85</v>
      </c>
      <c r="I358" s="196"/>
      <c r="J358" s="197">
        <f>ROUND(I358*H358,2)</f>
        <v>0</v>
      </c>
      <c r="K358" s="198"/>
      <c r="L358" s="38"/>
      <c r="M358" s="199" t="s">
        <v>1</v>
      </c>
      <c r="N358" s="200" t="s">
        <v>43</v>
      </c>
      <c r="O358" s="70"/>
      <c r="P358" s="201">
        <f>O358*H358</f>
        <v>0</v>
      </c>
      <c r="Q358" s="201">
        <v>2.3000000000000001E-4</v>
      </c>
      <c r="R358" s="201">
        <f>Q358*H358</f>
        <v>5.7155000000000001E-3</v>
      </c>
      <c r="S358" s="201">
        <v>0</v>
      </c>
      <c r="T358" s="20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03" t="s">
        <v>239</v>
      </c>
      <c r="AT358" s="203" t="s">
        <v>158</v>
      </c>
      <c r="AU358" s="203" t="s">
        <v>87</v>
      </c>
      <c r="AY358" s="16" t="s">
        <v>155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6" t="s">
        <v>85</v>
      </c>
      <c r="BK358" s="204">
        <f>ROUND(I358*H358,2)</f>
        <v>0</v>
      </c>
      <c r="BL358" s="16" t="s">
        <v>239</v>
      </c>
      <c r="BM358" s="203" t="s">
        <v>1254</v>
      </c>
    </row>
    <row r="359" spans="1:65" s="2" customFormat="1" ht="24.2" customHeight="1">
      <c r="A359" s="33"/>
      <c r="B359" s="34"/>
      <c r="C359" s="191" t="s">
        <v>995</v>
      </c>
      <c r="D359" s="191" t="s">
        <v>158</v>
      </c>
      <c r="E359" s="192" t="s">
        <v>1255</v>
      </c>
      <c r="F359" s="193" t="s">
        <v>1256</v>
      </c>
      <c r="G359" s="194" t="s">
        <v>352</v>
      </c>
      <c r="H359" s="243"/>
      <c r="I359" s="196"/>
      <c r="J359" s="197">
        <f>ROUND(I359*H359,2)</f>
        <v>0</v>
      </c>
      <c r="K359" s="198"/>
      <c r="L359" s="38"/>
      <c r="M359" s="199" t="s">
        <v>1</v>
      </c>
      <c r="N359" s="200" t="s">
        <v>43</v>
      </c>
      <c r="O359" s="70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03" t="s">
        <v>239</v>
      </c>
      <c r="AT359" s="203" t="s">
        <v>158</v>
      </c>
      <c r="AU359" s="203" t="s">
        <v>87</v>
      </c>
      <c r="AY359" s="16" t="s">
        <v>155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6" t="s">
        <v>85</v>
      </c>
      <c r="BK359" s="204">
        <f>ROUND(I359*H359,2)</f>
        <v>0</v>
      </c>
      <c r="BL359" s="16" t="s">
        <v>239</v>
      </c>
      <c r="BM359" s="203" t="s">
        <v>1257</v>
      </c>
    </row>
    <row r="360" spans="1:65" s="12" customFormat="1" ht="22.9" customHeight="1">
      <c r="B360" s="175"/>
      <c r="C360" s="176"/>
      <c r="D360" s="177" t="s">
        <v>77</v>
      </c>
      <c r="E360" s="189" t="s">
        <v>427</v>
      </c>
      <c r="F360" s="189" t="s">
        <v>1258</v>
      </c>
      <c r="G360" s="176"/>
      <c r="H360" s="176"/>
      <c r="I360" s="179"/>
      <c r="J360" s="190">
        <f>BK360</f>
        <v>0</v>
      </c>
      <c r="K360" s="176"/>
      <c r="L360" s="181"/>
      <c r="M360" s="182"/>
      <c r="N360" s="183"/>
      <c r="O360" s="183"/>
      <c r="P360" s="184">
        <f>SUM(P361:P362)</f>
        <v>0</v>
      </c>
      <c r="Q360" s="183"/>
      <c r="R360" s="184">
        <f>SUM(R361:R362)</f>
        <v>1.3599999999999999E-2</v>
      </c>
      <c r="S360" s="183"/>
      <c r="T360" s="185">
        <f>SUM(T361:T362)</f>
        <v>0</v>
      </c>
      <c r="AR360" s="186" t="s">
        <v>87</v>
      </c>
      <c r="AT360" s="187" t="s">
        <v>77</v>
      </c>
      <c r="AU360" s="187" t="s">
        <v>85</v>
      </c>
      <c r="AY360" s="186" t="s">
        <v>155</v>
      </c>
      <c r="BK360" s="188">
        <f>SUM(BK361:BK362)</f>
        <v>0</v>
      </c>
    </row>
    <row r="361" spans="1:65" s="2" customFormat="1" ht="24.2" customHeight="1">
      <c r="A361" s="33"/>
      <c r="B361" s="34"/>
      <c r="C361" s="191" t="s">
        <v>1259</v>
      </c>
      <c r="D361" s="191" t="s">
        <v>158</v>
      </c>
      <c r="E361" s="192" t="s">
        <v>1260</v>
      </c>
      <c r="F361" s="193" t="s">
        <v>1261</v>
      </c>
      <c r="G361" s="194" t="s">
        <v>174</v>
      </c>
      <c r="H361" s="195">
        <v>20</v>
      </c>
      <c r="I361" s="196"/>
      <c r="J361" s="197">
        <f>ROUND(I361*H361,2)</f>
        <v>0</v>
      </c>
      <c r="K361" s="198"/>
      <c r="L361" s="38"/>
      <c r="M361" s="199" t="s">
        <v>1</v>
      </c>
      <c r="N361" s="200" t="s">
        <v>43</v>
      </c>
      <c r="O361" s="70"/>
      <c r="P361" s="201">
        <f>O361*H361</f>
        <v>0</v>
      </c>
      <c r="Q361" s="201">
        <v>6.6E-4</v>
      </c>
      <c r="R361" s="201">
        <f>Q361*H361</f>
        <v>1.32E-2</v>
      </c>
      <c r="S361" s="201">
        <v>0</v>
      </c>
      <c r="T361" s="20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3" t="s">
        <v>239</v>
      </c>
      <c r="AT361" s="203" t="s">
        <v>158</v>
      </c>
      <c r="AU361" s="203" t="s">
        <v>87</v>
      </c>
      <c r="AY361" s="16" t="s">
        <v>155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85</v>
      </c>
      <c r="BK361" s="204">
        <f>ROUND(I361*H361,2)</f>
        <v>0</v>
      </c>
      <c r="BL361" s="16" t="s">
        <v>239</v>
      </c>
      <c r="BM361" s="203" t="s">
        <v>1262</v>
      </c>
    </row>
    <row r="362" spans="1:65" s="2" customFormat="1" ht="24.2" customHeight="1">
      <c r="A362" s="33"/>
      <c r="B362" s="34"/>
      <c r="C362" s="191" t="s">
        <v>1263</v>
      </c>
      <c r="D362" s="191" t="s">
        <v>158</v>
      </c>
      <c r="E362" s="192" t="s">
        <v>1264</v>
      </c>
      <c r="F362" s="193" t="s">
        <v>1265</v>
      </c>
      <c r="G362" s="194" t="s">
        <v>174</v>
      </c>
      <c r="H362" s="195">
        <v>20</v>
      </c>
      <c r="I362" s="196"/>
      <c r="J362" s="197">
        <f>ROUND(I362*H362,2)</f>
        <v>0</v>
      </c>
      <c r="K362" s="198"/>
      <c r="L362" s="38"/>
      <c r="M362" s="199" t="s">
        <v>1</v>
      </c>
      <c r="N362" s="200" t="s">
        <v>43</v>
      </c>
      <c r="O362" s="70"/>
      <c r="P362" s="201">
        <f>O362*H362</f>
        <v>0</v>
      </c>
      <c r="Q362" s="201">
        <v>2.0000000000000002E-5</v>
      </c>
      <c r="R362" s="201">
        <f>Q362*H362</f>
        <v>4.0000000000000002E-4</v>
      </c>
      <c r="S362" s="201">
        <v>0</v>
      </c>
      <c r="T362" s="20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03" t="s">
        <v>239</v>
      </c>
      <c r="AT362" s="203" t="s">
        <v>158</v>
      </c>
      <c r="AU362" s="203" t="s">
        <v>87</v>
      </c>
      <c r="AY362" s="16" t="s">
        <v>155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16" t="s">
        <v>85</v>
      </c>
      <c r="BK362" s="204">
        <f>ROUND(I362*H362,2)</f>
        <v>0</v>
      </c>
      <c r="BL362" s="16" t="s">
        <v>239</v>
      </c>
      <c r="BM362" s="203" t="s">
        <v>1266</v>
      </c>
    </row>
    <row r="363" spans="1:65" s="12" customFormat="1" ht="22.9" customHeight="1">
      <c r="B363" s="175"/>
      <c r="C363" s="176"/>
      <c r="D363" s="177" t="s">
        <v>77</v>
      </c>
      <c r="E363" s="189" t="s">
        <v>1267</v>
      </c>
      <c r="F363" s="189" t="s">
        <v>1268</v>
      </c>
      <c r="G363" s="176"/>
      <c r="H363" s="176"/>
      <c r="I363" s="179"/>
      <c r="J363" s="190">
        <f>BK363</f>
        <v>0</v>
      </c>
      <c r="K363" s="176"/>
      <c r="L363" s="181"/>
      <c r="M363" s="182"/>
      <c r="N363" s="183"/>
      <c r="O363" s="183"/>
      <c r="P363" s="184">
        <f>SUM(P364:P368)</f>
        <v>0</v>
      </c>
      <c r="Q363" s="183"/>
      <c r="R363" s="184">
        <f>SUM(R364:R368)</f>
        <v>6.1425E-2</v>
      </c>
      <c r="S363" s="183"/>
      <c r="T363" s="185">
        <f>SUM(T364:T368)</f>
        <v>0</v>
      </c>
      <c r="AR363" s="186" t="s">
        <v>87</v>
      </c>
      <c r="AT363" s="187" t="s">
        <v>77</v>
      </c>
      <c r="AU363" s="187" t="s">
        <v>85</v>
      </c>
      <c r="AY363" s="186" t="s">
        <v>155</v>
      </c>
      <c r="BK363" s="188">
        <f>SUM(BK364:BK368)</f>
        <v>0</v>
      </c>
    </row>
    <row r="364" spans="1:65" s="2" customFormat="1" ht="24.2" customHeight="1">
      <c r="A364" s="33"/>
      <c r="B364" s="34"/>
      <c r="C364" s="191" t="s">
        <v>1269</v>
      </c>
      <c r="D364" s="191" t="s">
        <v>158</v>
      </c>
      <c r="E364" s="192" t="s">
        <v>1270</v>
      </c>
      <c r="F364" s="193" t="s">
        <v>1271</v>
      </c>
      <c r="G364" s="194" t="s">
        <v>174</v>
      </c>
      <c r="H364" s="195">
        <v>47.25</v>
      </c>
      <c r="I364" s="196"/>
      <c r="J364" s="197">
        <f>ROUND(I364*H364,2)</f>
        <v>0</v>
      </c>
      <c r="K364" s="198"/>
      <c r="L364" s="38"/>
      <c r="M364" s="199" t="s">
        <v>1</v>
      </c>
      <c r="N364" s="200" t="s">
        <v>43</v>
      </c>
      <c r="O364" s="70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03" t="s">
        <v>239</v>
      </c>
      <c r="AT364" s="203" t="s">
        <v>158</v>
      </c>
      <c r="AU364" s="203" t="s">
        <v>87</v>
      </c>
      <c r="AY364" s="16" t="s">
        <v>155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16" t="s">
        <v>85</v>
      </c>
      <c r="BK364" s="204">
        <f>ROUND(I364*H364,2)</f>
        <v>0</v>
      </c>
      <c r="BL364" s="16" t="s">
        <v>239</v>
      </c>
      <c r="BM364" s="203" t="s">
        <v>1272</v>
      </c>
    </row>
    <row r="365" spans="1:65" s="13" customFormat="1" ht="22.5">
      <c r="B365" s="205"/>
      <c r="C365" s="206"/>
      <c r="D365" s="207" t="s">
        <v>164</v>
      </c>
      <c r="E365" s="208" t="s">
        <v>1</v>
      </c>
      <c r="F365" s="209" t="s">
        <v>1273</v>
      </c>
      <c r="G365" s="206"/>
      <c r="H365" s="210">
        <v>47.25</v>
      </c>
      <c r="I365" s="211"/>
      <c r="J365" s="206"/>
      <c r="K365" s="206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164</v>
      </c>
      <c r="AU365" s="216" t="s">
        <v>87</v>
      </c>
      <c r="AV365" s="13" t="s">
        <v>87</v>
      </c>
      <c r="AW365" s="13" t="s">
        <v>34</v>
      </c>
      <c r="AX365" s="13" t="s">
        <v>85</v>
      </c>
      <c r="AY365" s="216" t="s">
        <v>155</v>
      </c>
    </row>
    <row r="366" spans="1:65" s="2" customFormat="1" ht="14.45" customHeight="1">
      <c r="A366" s="33"/>
      <c r="B366" s="34"/>
      <c r="C366" s="221" t="s">
        <v>1274</v>
      </c>
      <c r="D366" s="221" t="s">
        <v>246</v>
      </c>
      <c r="E366" s="222" t="s">
        <v>1275</v>
      </c>
      <c r="F366" s="223" t="s">
        <v>1276</v>
      </c>
      <c r="G366" s="224" t="s">
        <v>174</v>
      </c>
      <c r="H366" s="225">
        <v>47.25</v>
      </c>
      <c r="I366" s="226"/>
      <c r="J366" s="227">
        <f>ROUND(I366*H366,2)</f>
        <v>0</v>
      </c>
      <c r="K366" s="228"/>
      <c r="L366" s="229"/>
      <c r="M366" s="230" t="s">
        <v>1</v>
      </c>
      <c r="N366" s="231" t="s">
        <v>43</v>
      </c>
      <c r="O366" s="70"/>
      <c r="P366" s="201">
        <f>O366*H366</f>
        <v>0</v>
      </c>
      <c r="Q366" s="201">
        <v>1.2999999999999999E-3</v>
      </c>
      <c r="R366" s="201">
        <f>Q366*H366</f>
        <v>6.1425E-2</v>
      </c>
      <c r="S366" s="201">
        <v>0</v>
      </c>
      <c r="T366" s="20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03" t="s">
        <v>249</v>
      </c>
      <c r="AT366" s="203" t="s">
        <v>246</v>
      </c>
      <c r="AU366" s="203" t="s">
        <v>87</v>
      </c>
      <c r="AY366" s="16" t="s">
        <v>155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16" t="s">
        <v>85</v>
      </c>
      <c r="BK366" s="204">
        <f>ROUND(I366*H366,2)</f>
        <v>0</v>
      </c>
      <c r="BL366" s="16" t="s">
        <v>239</v>
      </c>
      <c r="BM366" s="203" t="s">
        <v>1277</v>
      </c>
    </row>
    <row r="367" spans="1:65" s="2" customFormat="1" ht="19.5">
      <c r="A367" s="33"/>
      <c r="B367" s="34"/>
      <c r="C367" s="35"/>
      <c r="D367" s="207" t="s">
        <v>225</v>
      </c>
      <c r="E367" s="35"/>
      <c r="F367" s="217" t="s">
        <v>1278</v>
      </c>
      <c r="G367" s="35"/>
      <c r="H367" s="35"/>
      <c r="I367" s="218"/>
      <c r="J367" s="35"/>
      <c r="K367" s="35"/>
      <c r="L367" s="38"/>
      <c r="M367" s="219"/>
      <c r="N367" s="220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225</v>
      </c>
      <c r="AU367" s="16" t="s">
        <v>87</v>
      </c>
    </row>
    <row r="368" spans="1:65" s="2" customFormat="1" ht="24.2" customHeight="1">
      <c r="A368" s="33"/>
      <c r="B368" s="34"/>
      <c r="C368" s="191" t="s">
        <v>1279</v>
      </c>
      <c r="D368" s="191" t="s">
        <v>158</v>
      </c>
      <c r="E368" s="192" t="s">
        <v>1280</v>
      </c>
      <c r="F368" s="193" t="s">
        <v>1281</v>
      </c>
      <c r="G368" s="194" t="s">
        <v>352</v>
      </c>
      <c r="H368" s="243"/>
      <c r="I368" s="196"/>
      <c r="J368" s="197">
        <f>ROUND(I368*H368,2)</f>
        <v>0</v>
      </c>
      <c r="K368" s="198"/>
      <c r="L368" s="38"/>
      <c r="M368" s="244" t="s">
        <v>1</v>
      </c>
      <c r="N368" s="245" t="s">
        <v>43</v>
      </c>
      <c r="O368" s="246"/>
      <c r="P368" s="247">
        <f>O368*H368</f>
        <v>0</v>
      </c>
      <c r="Q368" s="247">
        <v>0</v>
      </c>
      <c r="R368" s="247">
        <f>Q368*H368</f>
        <v>0</v>
      </c>
      <c r="S368" s="247">
        <v>0</v>
      </c>
      <c r="T368" s="248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03" t="s">
        <v>239</v>
      </c>
      <c r="AT368" s="203" t="s">
        <v>158</v>
      </c>
      <c r="AU368" s="203" t="s">
        <v>87</v>
      </c>
      <c r="AY368" s="16" t="s">
        <v>155</v>
      </c>
      <c r="BE368" s="204">
        <f>IF(N368="základní",J368,0)</f>
        <v>0</v>
      </c>
      <c r="BF368" s="204">
        <f>IF(N368="snížená",J368,0)</f>
        <v>0</v>
      </c>
      <c r="BG368" s="204">
        <f>IF(N368="zákl. přenesená",J368,0)</f>
        <v>0</v>
      </c>
      <c r="BH368" s="204">
        <f>IF(N368="sníž. přenesená",J368,0)</f>
        <v>0</v>
      </c>
      <c r="BI368" s="204">
        <f>IF(N368="nulová",J368,0)</f>
        <v>0</v>
      </c>
      <c r="BJ368" s="16" t="s">
        <v>85</v>
      </c>
      <c r="BK368" s="204">
        <f>ROUND(I368*H368,2)</f>
        <v>0</v>
      </c>
      <c r="BL368" s="16" t="s">
        <v>239</v>
      </c>
      <c r="BM368" s="203" t="s">
        <v>1282</v>
      </c>
    </row>
    <row r="369" spans="1:31" s="2" customFormat="1" ht="6.95" customHeight="1">
      <c r="A369" s="3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38"/>
      <c r="M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</row>
  </sheetData>
  <sheetProtection algorithmName="SHA-512" hashValue="KviOdgtSBpWRGPHCtPb+PstfUZ7tAKxrjsSSBh4H/5eFVYe4T5fdtbIcTEFyGjX/V7ulgF/BHs0qxjKpu7XbgA==" saltValue="s0EzJ8uQjP6cPaIIWnFrMHrbiHJljVuMaP0m1uKxvNTHyUx/UWvZsQdb3XNlZDzME9tMmXOiqbS3VT2AgvSTxg==" spinCount="100000" sheet="1" objects="1" scenarios="1" formatColumns="0" formatRows="0" autoFilter="0"/>
  <autoFilter ref="C138:K368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787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1283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ROUND((SUM(BE137:BE316)),  2)</f>
        <v>0</v>
      </c>
      <c r="G35" s="33"/>
      <c r="H35" s="33"/>
      <c r="I35" s="129">
        <v>0.21</v>
      </c>
      <c r="J35" s="128">
        <f>ROUND(((SUM(BE137:BE316))*I35),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ROUND((SUM(BF137:BF316)),  2)</f>
        <v>0</v>
      </c>
      <c r="G36" s="33"/>
      <c r="H36" s="33"/>
      <c r="I36" s="129">
        <v>0.15</v>
      </c>
      <c r="J36" s="128">
        <f>ROUND(((SUM(BF137:BF316))*I36),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ROUND((SUM(BG137:BG316)),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ROUND((SUM(BH137:BH316)),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ROUND((SUM(BI137:BI316)),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787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002.2 - Vnější plášť kotelna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J143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790</v>
      </c>
      <c r="E102" s="160"/>
      <c r="F102" s="160"/>
      <c r="G102" s="160"/>
      <c r="H102" s="160"/>
      <c r="I102" s="160"/>
      <c r="J102" s="161">
        <f>J169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J199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J210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134</v>
      </c>
      <c r="E105" s="155"/>
      <c r="F105" s="155"/>
      <c r="G105" s="155"/>
      <c r="H105" s="155"/>
      <c r="I105" s="155"/>
      <c r="J105" s="156">
        <f>J212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791</v>
      </c>
      <c r="E106" s="160"/>
      <c r="F106" s="160"/>
      <c r="G106" s="160"/>
      <c r="H106" s="160"/>
      <c r="I106" s="160"/>
      <c r="J106" s="161">
        <f>J213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137</v>
      </c>
      <c r="E107" s="160"/>
      <c r="F107" s="160"/>
      <c r="G107" s="160"/>
      <c r="H107" s="160"/>
      <c r="I107" s="160"/>
      <c r="J107" s="161">
        <f>J219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792</v>
      </c>
      <c r="E108" s="160"/>
      <c r="F108" s="160"/>
      <c r="G108" s="160"/>
      <c r="H108" s="160"/>
      <c r="I108" s="160"/>
      <c r="J108" s="161">
        <f>J222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793</v>
      </c>
      <c r="E109" s="160"/>
      <c r="F109" s="160"/>
      <c r="G109" s="160"/>
      <c r="H109" s="160"/>
      <c r="I109" s="160"/>
      <c r="J109" s="161">
        <f>J234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138</v>
      </c>
      <c r="E110" s="160"/>
      <c r="F110" s="160"/>
      <c r="G110" s="160"/>
      <c r="H110" s="160"/>
      <c r="I110" s="160"/>
      <c r="J110" s="161">
        <f>J242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795</v>
      </c>
      <c r="E111" s="160"/>
      <c r="F111" s="160"/>
      <c r="G111" s="160"/>
      <c r="H111" s="160"/>
      <c r="I111" s="160"/>
      <c r="J111" s="161">
        <f>J252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434</v>
      </c>
      <c r="E112" s="160"/>
      <c r="F112" s="160"/>
      <c r="G112" s="160"/>
      <c r="H112" s="160"/>
      <c r="I112" s="160"/>
      <c r="J112" s="161">
        <f>J270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796</v>
      </c>
      <c r="E113" s="160"/>
      <c r="F113" s="160"/>
      <c r="G113" s="160"/>
      <c r="H113" s="160"/>
      <c r="I113" s="160"/>
      <c r="J113" s="161">
        <f>J299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797</v>
      </c>
      <c r="E114" s="160"/>
      <c r="F114" s="160"/>
      <c r="G114" s="160"/>
      <c r="H114" s="160"/>
      <c r="I114" s="160"/>
      <c r="J114" s="161">
        <f>J308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798</v>
      </c>
      <c r="E115" s="160"/>
      <c r="F115" s="160"/>
      <c r="G115" s="160"/>
      <c r="H115" s="160"/>
      <c r="I115" s="160"/>
      <c r="J115" s="161">
        <f>J311</f>
        <v>0</v>
      </c>
      <c r="K115" s="103"/>
      <c r="L115" s="162"/>
    </row>
    <row r="116" spans="1:31" s="2" customFormat="1" ht="21.7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>
      <c r="A121" s="33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>
      <c r="A122" s="33"/>
      <c r="B122" s="34"/>
      <c r="C122" s="22" t="s">
        <v>140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301" t="str">
        <f>E7</f>
        <v>Oprava objeku OTV</v>
      </c>
      <c r="F125" s="302"/>
      <c r="G125" s="302"/>
      <c r="H125" s="302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1" customFormat="1" ht="12" customHeight="1">
      <c r="B126" s="20"/>
      <c r="C126" s="28" t="s">
        <v>119</v>
      </c>
      <c r="D126" s="21"/>
      <c r="E126" s="21"/>
      <c r="F126" s="21"/>
      <c r="G126" s="21"/>
      <c r="H126" s="21"/>
      <c r="I126" s="21"/>
      <c r="J126" s="21"/>
      <c r="K126" s="21"/>
      <c r="L126" s="19"/>
    </row>
    <row r="127" spans="1:31" s="2" customFormat="1" ht="16.5" customHeight="1">
      <c r="A127" s="33"/>
      <c r="B127" s="34"/>
      <c r="C127" s="35"/>
      <c r="D127" s="35"/>
      <c r="E127" s="301" t="s">
        <v>787</v>
      </c>
      <c r="F127" s="303"/>
      <c r="G127" s="303"/>
      <c r="H127" s="303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121</v>
      </c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254" t="str">
        <f>E11</f>
        <v>002.2 - Vnější plášť kotelna</v>
      </c>
      <c r="F129" s="303"/>
      <c r="G129" s="303"/>
      <c r="H129" s="303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>
      <c r="A131" s="33"/>
      <c r="B131" s="34"/>
      <c r="C131" s="28" t="s">
        <v>20</v>
      </c>
      <c r="D131" s="35"/>
      <c r="E131" s="35"/>
      <c r="F131" s="26" t="str">
        <f>F14</f>
        <v>Kolín</v>
      </c>
      <c r="G131" s="35"/>
      <c r="H131" s="35"/>
      <c r="I131" s="28" t="s">
        <v>22</v>
      </c>
      <c r="J131" s="65" t="str">
        <f>IF(J14="","",J14)</f>
        <v>19. 10. 2020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24</v>
      </c>
      <c r="D133" s="35"/>
      <c r="E133" s="35"/>
      <c r="F133" s="26" t="str">
        <f>E17</f>
        <v>Správa železnic, státní organizace</v>
      </c>
      <c r="G133" s="35"/>
      <c r="H133" s="35"/>
      <c r="I133" s="28" t="s">
        <v>32</v>
      </c>
      <c r="J133" s="31" t="str">
        <f>E23</f>
        <v xml:space="preserve"> 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>
      <c r="A134" s="33"/>
      <c r="B134" s="34"/>
      <c r="C134" s="28" t="s">
        <v>30</v>
      </c>
      <c r="D134" s="35"/>
      <c r="E134" s="35"/>
      <c r="F134" s="26" t="str">
        <f>IF(E20="","",E20)</f>
        <v>Vyplň údaj</v>
      </c>
      <c r="G134" s="35"/>
      <c r="H134" s="35"/>
      <c r="I134" s="28" t="s">
        <v>35</v>
      </c>
      <c r="J134" s="31" t="str">
        <f>E26</f>
        <v>L. Ulrich, DiS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0.35" customHeight="1">
      <c r="A135" s="33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11" customFormat="1" ht="29.25" customHeight="1">
      <c r="A136" s="163"/>
      <c r="B136" s="164"/>
      <c r="C136" s="165" t="s">
        <v>141</v>
      </c>
      <c r="D136" s="166" t="s">
        <v>63</v>
      </c>
      <c r="E136" s="166" t="s">
        <v>59</v>
      </c>
      <c r="F136" s="166" t="s">
        <v>60</v>
      </c>
      <c r="G136" s="166" t="s">
        <v>142</v>
      </c>
      <c r="H136" s="166" t="s">
        <v>143</v>
      </c>
      <c r="I136" s="166" t="s">
        <v>144</v>
      </c>
      <c r="J136" s="167" t="s">
        <v>125</v>
      </c>
      <c r="K136" s="168" t="s">
        <v>145</v>
      </c>
      <c r="L136" s="169"/>
      <c r="M136" s="74" t="s">
        <v>1</v>
      </c>
      <c r="N136" s="75" t="s">
        <v>42</v>
      </c>
      <c r="O136" s="75" t="s">
        <v>146</v>
      </c>
      <c r="P136" s="75" t="s">
        <v>147</v>
      </c>
      <c r="Q136" s="75" t="s">
        <v>148</v>
      </c>
      <c r="R136" s="75" t="s">
        <v>149</v>
      </c>
      <c r="S136" s="75" t="s">
        <v>150</v>
      </c>
      <c r="T136" s="76" t="s">
        <v>151</v>
      </c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</row>
    <row r="137" spans="1:65" s="2" customFormat="1" ht="22.9" customHeight="1">
      <c r="A137" s="33"/>
      <c r="B137" s="34"/>
      <c r="C137" s="81" t="s">
        <v>152</v>
      </c>
      <c r="D137" s="35"/>
      <c r="E137" s="35"/>
      <c r="F137" s="35"/>
      <c r="G137" s="35"/>
      <c r="H137" s="35"/>
      <c r="I137" s="35"/>
      <c r="J137" s="170">
        <f>BK137</f>
        <v>0</v>
      </c>
      <c r="K137" s="35"/>
      <c r="L137" s="38"/>
      <c r="M137" s="77"/>
      <c r="N137" s="171"/>
      <c r="O137" s="78"/>
      <c r="P137" s="172">
        <f>P138+P212</f>
        <v>0</v>
      </c>
      <c r="Q137" s="78"/>
      <c r="R137" s="172">
        <f>R138+R212</f>
        <v>21.901909</v>
      </c>
      <c r="S137" s="78"/>
      <c r="T137" s="173">
        <f>T138+T212</f>
        <v>11.6299198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77</v>
      </c>
      <c r="AU137" s="16" t="s">
        <v>127</v>
      </c>
      <c r="BK137" s="174">
        <f>BK138+BK212</f>
        <v>0</v>
      </c>
    </row>
    <row r="138" spans="1:65" s="12" customFormat="1" ht="25.9" customHeight="1">
      <c r="B138" s="175"/>
      <c r="C138" s="176"/>
      <c r="D138" s="177" t="s">
        <v>77</v>
      </c>
      <c r="E138" s="178" t="s">
        <v>153</v>
      </c>
      <c r="F138" s="178" t="s">
        <v>154</v>
      </c>
      <c r="G138" s="176"/>
      <c r="H138" s="176"/>
      <c r="I138" s="179"/>
      <c r="J138" s="180">
        <f>BK138</f>
        <v>0</v>
      </c>
      <c r="K138" s="176"/>
      <c r="L138" s="181"/>
      <c r="M138" s="182"/>
      <c r="N138" s="183"/>
      <c r="O138" s="183"/>
      <c r="P138" s="184">
        <f>P139+P143+P169+P199+P210</f>
        <v>0</v>
      </c>
      <c r="Q138" s="183"/>
      <c r="R138" s="184">
        <f>R139+R143+R169+R199+R210</f>
        <v>19.703185399999999</v>
      </c>
      <c r="S138" s="183"/>
      <c r="T138" s="185">
        <f>T139+T143+T169+T199+T210</f>
        <v>11.20804</v>
      </c>
      <c r="AR138" s="186" t="s">
        <v>85</v>
      </c>
      <c r="AT138" s="187" t="s">
        <v>77</v>
      </c>
      <c r="AU138" s="187" t="s">
        <v>78</v>
      </c>
      <c r="AY138" s="186" t="s">
        <v>155</v>
      </c>
      <c r="BK138" s="188">
        <f>BK139+BK143+BK169+BK199+BK210</f>
        <v>0</v>
      </c>
    </row>
    <row r="139" spans="1:65" s="12" customFormat="1" ht="22.9" customHeight="1">
      <c r="B139" s="175"/>
      <c r="C139" s="176"/>
      <c r="D139" s="177" t="s">
        <v>77</v>
      </c>
      <c r="E139" s="189" t="s">
        <v>156</v>
      </c>
      <c r="F139" s="189" t="s">
        <v>157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SUM(P140:P142)</f>
        <v>0</v>
      </c>
      <c r="Q139" s="183"/>
      <c r="R139" s="184">
        <f>SUM(R140:R142)</f>
        <v>5.1476100000000002</v>
      </c>
      <c r="S139" s="183"/>
      <c r="T139" s="185">
        <f>SUM(T140:T142)</f>
        <v>0</v>
      </c>
      <c r="AR139" s="186" t="s">
        <v>85</v>
      </c>
      <c r="AT139" s="187" t="s">
        <v>77</v>
      </c>
      <c r="AU139" s="187" t="s">
        <v>85</v>
      </c>
      <c r="AY139" s="186" t="s">
        <v>155</v>
      </c>
      <c r="BK139" s="188">
        <f>SUM(BK140:BK142)</f>
        <v>0</v>
      </c>
    </row>
    <row r="140" spans="1:65" s="2" customFormat="1" ht="24.2" customHeight="1">
      <c r="A140" s="33"/>
      <c r="B140" s="34"/>
      <c r="C140" s="191" t="s">
        <v>85</v>
      </c>
      <c r="D140" s="191" t="s">
        <v>158</v>
      </c>
      <c r="E140" s="192" t="s">
        <v>1284</v>
      </c>
      <c r="F140" s="193" t="s">
        <v>1285</v>
      </c>
      <c r="G140" s="194" t="s">
        <v>168</v>
      </c>
      <c r="H140" s="195">
        <v>2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43</v>
      </c>
      <c r="O140" s="70"/>
      <c r="P140" s="201">
        <f>O140*H140</f>
        <v>0</v>
      </c>
      <c r="Q140" s="201">
        <v>2.28687</v>
      </c>
      <c r="R140" s="201">
        <f>Q140*H140</f>
        <v>4.5737399999999999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162</v>
      </c>
      <c r="AT140" s="203" t="s">
        <v>158</v>
      </c>
      <c r="AU140" s="203" t="s">
        <v>87</v>
      </c>
      <c r="AY140" s="16" t="s">
        <v>155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85</v>
      </c>
      <c r="BK140" s="204">
        <f>ROUND(I140*H140,2)</f>
        <v>0</v>
      </c>
      <c r="BL140" s="16" t="s">
        <v>162</v>
      </c>
      <c r="BM140" s="203" t="s">
        <v>1286</v>
      </c>
    </row>
    <row r="141" spans="1:65" s="2" customFormat="1" ht="37.9" customHeight="1">
      <c r="A141" s="33"/>
      <c r="B141" s="34"/>
      <c r="C141" s="191" t="s">
        <v>87</v>
      </c>
      <c r="D141" s="191" t="s">
        <v>158</v>
      </c>
      <c r="E141" s="192" t="s">
        <v>804</v>
      </c>
      <c r="F141" s="193" t="s">
        <v>805</v>
      </c>
      <c r="G141" s="194" t="s">
        <v>168</v>
      </c>
      <c r="H141" s="195">
        <v>11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43</v>
      </c>
      <c r="O141" s="70"/>
      <c r="P141" s="201">
        <f>O141*H141</f>
        <v>0</v>
      </c>
      <c r="Q141" s="201">
        <v>5.2170000000000001E-2</v>
      </c>
      <c r="R141" s="201">
        <f>Q141*H141</f>
        <v>0.57386999999999999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162</v>
      </c>
      <c r="AT141" s="203" t="s">
        <v>158</v>
      </c>
      <c r="AU141" s="203" t="s">
        <v>87</v>
      </c>
      <c r="AY141" s="16" t="s">
        <v>155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162</v>
      </c>
      <c r="BM141" s="203" t="s">
        <v>806</v>
      </c>
    </row>
    <row r="142" spans="1:65" s="2" customFormat="1" ht="39">
      <c r="A142" s="33"/>
      <c r="B142" s="34"/>
      <c r="C142" s="35"/>
      <c r="D142" s="207" t="s">
        <v>225</v>
      </c>
      <c r="E142" s="35"/>
      <c r="F142" s="217" t="s">
        <v>807</v>
      </c>
      <c r="G142" s="35"/>
      <c r="H142" s="35"/>
      <c r="I142" s="218"/>
      <c r="J142" s="35"/>
      <c r="K142" s="35"/>
      <c r="L142" s="38"/>
      <c r="M142" s="219"/>
      <c r="N142" s="220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225</v>
      </c>
      <c r="AU142" s="16" t="s">
        <v>87</v>
      </c>
    </row>
    <row r="143" spans="1:65" s="12" customFormat="1" ht="22.9" customHeight="1">
      <c r="B143" s="175"/>
      <c r="C143" s="176"/>
      <c r="D143" s="177" t="s">
        <v>77</v>
      </c>
      <c r="E143" s="189" t="s">
        <v>170</v>
      </c>
      <c r="F143" s="189" t="s">
        <v>171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SUM(P144:P168)</f>
        <v>0</v>
      </c>
      <c r="Q143" s="183"/>
      <c r="R143" s="184">
        <f>SUM(R144:R168)</f>
        <v>6.1864150000000002</v>
      </c>
      <c r="S143" s="183"/>
      <c r="T143" s="185">
        <f>SUM(T144:T168)</f>
        <v>0</v>
      </c>
      <c r="AR143" s="186" t="s">
        <v>85</v>
      </c>
      <c r="AT143" s="187" t="s">
        <v>77</v>
      </c>
      <c r="AU143" s="187" t="s">
        <v>85</v>
      </c>
      <c r="AY143" s="186" t="s">
        <v>155</v>
      </c>
      <c r="BK143" s="188">
        <f>SUM(BK144:BK168)</f>
        <v>0</v>
      </c>
    </row>
    <row r="144" spans="1:65" s="2" customFormat="1" ht="24.2" customHeight="1">
      <c r="A144" s="33"/>
      <c r="B144" s="34"/>
      <c r="C144" s="191" t="s">
        <v>156</v>
      </c>
      <c r="D144" s="191" t="s">
        <v>158</v>
      </c>
      <c r="E144" s="192" t="s">
        <v>808</v>
      </c>
      <c r="F144" s="193" t="s">
        <v>809</v>
      </c>
      <c r="G144" s="194" t="s">
        <v>174</v>
      </c>
      <c r="H144" s="195">
        <v>29.24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43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162</v>
      </c>
      <c r="AT144" s="203" t="s">
        <v>158</v>
      </c>
      <c r="AU144" s="203" t="s">
        <v>87</v>
      </c>
      <c r="AY144" s="16" t="s">
        <v>155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162</v>
      </c>
      <c r="BM144" s="203" t="s">
        <v>810</v>
      </c>
    </row>
    <row r="145" spans="1:65" s="13" customFormat="1" ht="11.25">
      <c r="B145" s="205"/>
      <c r="C145" s="206"/>
      <c r="D145" s="207" t="s">
        <v>164</v>
      </c>
      <c r="E145" s="208" t="s">
        <v>1</v>
      </c>
      <c r="F145" s="209" t="s">
        <v>1287</v>
      </c>
      <c r="G145" s="206"/>
      <c r="H145" s="210">
        <v>17.88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164</v>
      </c>
      <c r="AU145" s="216" t="s">
        <v>87</v>
      </c>
      <c r="AV145" s="13" t="s">
        <v>87</v>
      </c>
      <c r="AW145" s="13" t="s">
        <v>34</v>
      </c>
      <c r="AX145" s="13" t="s">
        <v>78</v>
      </c>
      <c r="AY145" s="216" t="s">
        <v>155</v>
      </c>
    </row>
    <row r="146" spans="1:65" s="13" customFormat="1" ht="11.25">
      <c r="B146" s="205"/>
      <c r="C146" s="206"/>
      <c r="D146" s="207" t="s">
        <v>164</v>
      </c>
      <c r="E146" s="208" t="s">
        <v>1</v>
      </c>
      <c r="F146" s="209" t="s">
        <v>1288</v>
      </c>
      <c r="G146" s="206"/>
      <c r="H146" s="210">
        <v>11.36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164</v>
      </c>
      <c r="AU146" s="216" t="s">
        <v>87</v>
      </c>
      <c r="AV146" s="13" t="s">
        <v>87</v>
      </c>
      <c r="AW146" s="13" t="s">
        <v>34</v>
      </c>
      <c r="AX146" s="13" t="s">
        <v>78</v>
      </c>
      <c r="AY146" s="216" t="s">
        <v>155</v>
      </c>
    </row>
    <row r="147" spans="1:65" s="14" customFormat="1" ht="11.25">
      <c r="B147" s="232"/>
      <c r="C147" s="233"/>
      <c r="D147" s="207" t="s">
        <v>164</v>
      </c>
      <c r="E147" s="234" t="s">
        <v>1</v>
      </c>
      <c r="F147" s="235" t="s">
        <v>277</v>
      </c>
      <c r="G147" s="233"/>
      <c r="H147" s="236">
        <v>29.24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164</v>
      </c>
      <c r="AU147" s="242" t="s">
        <v>87</v>
      </c>
      <c r="AV147" s="14" t="s">
        <v>162</v>
      </c>
      <c r="AW147" s="14" t="s">
        <v>34</v>
      </c>
      <c r="AX147" s="14" t="s">
        <v>85</v>
      </c>
      <c r="AY147" s="242" t="s">
        <v>155</v>
      </c>
    </row>
    <row r="148" spans="1:65" s="2" customFormat="1" ht="14.45" customHeight="1">
      <c r="A148" s="33"/>
      <c r="B148" s="34"/>
      <c r="C148" s="191" t="s">
        <v>162</v>
      </c>
      <c r="D148" s="191" t="s">
        <v>158</v>
      </c>
      <c r="E148" s="192" t="s">
        <v>813</v>
      </c>
      <c r="F148" s="193" t="s">
        <v>814</v>
      </c>
      <c r="G148" s="194" t="s">
        <v>174</v>
      </c>
      <c r="H148" s="195">
        <v>111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43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162</v>
      </c>
      <c r="AT148" s="203" t="s">
        <v>158</v>
      </c>
      <c r="AU148" s="203" t="s">
        <v>87</v>
      </c>
      <c r="AY148" s="16" t="s">
        <v>155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162</v>
      </c>
      <c r="BM148" s="203" t="s">
        <v>815</v>
      </c>
    </row>
    <row r="149" spans="1:65" s="13" customFormat="1" ht="11.25">
      <c r="B149" s="205"/>
      <c r="C149" s="206"/>
      <c r="D149" s="207" t="s">
        <v>164</v>
      </c>
      <c r="E149" s="208" t="s">
        <v>1</v>
      </c>
      <c r="F149" s="209" t="s">
        <v>1289</v>
      </c>
      <c r="G149" s="206"/>
      <c r="H149" s="210">
        <v>111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164</v>
      </c>
      <c r="AU149" s="216" t="s">
        <v>87</v>
      </c>
      <c r="AV149" s="13" t="s">
        <v>87</v>
      </c>
      <c r="AW149" s="13" t="s">
        <v>34</v>
      </c>
      <c r="AX149" s="13" t="s">
        <v>78</v>
      </c>
      <c r="AY149" s="216" t="s">
        <v>155</v>
      </c>
    </row>
    <row r="150" spans="1:65" s="14" customFormat="1" ht="11.25">
      <c r="B150" s="232"/>
      <c r="C150" s="233"/>
      <c r="D150" s="207" t="s">
        <v>164</v>
      </c>
      <c r="E150" s="234" t="s">
        <v>1</v>
      </c>
      <c r="F150" s="235" t="s">
        <v>277</v>
      </c>
      <c r="G150" s="233"/>
      <c r="H150" s="236">
        <v>111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164</v>
      </c>
      <c r="AU150" s="242" t="s">
        <v>87</v>
      </c>
      <c r="AV150" s="14" t="s">
        <v>162</v>
      </c>
      <c r="AW150" s="14" t="s">
        <v>34</v>
      </c>
      <c r="AX150" s="14" t="s">
        <v>85</v>
      </c>
      <c r="AY150" s="242" t="s">
        <v>155</v>
      </c>
    </row>
    <row r="151" spans="1:65" s="2" customFormat="1" ht="14.45" customHeight="1">
      <c r="A151" s="33"/>
      <c r="B151" s="34"/>
      <c r="C151" s="191" t="s">
        <v>184</v>
      </c>
      <c r="D151" s="191" t="s">
        <v>158</v>
      </c>
      <c r="E151" s="192" t="s">
        <v>446</v>
      </c>
      <c r="F151" s="193" t="s">
        <v>447</v>
      </c>
      <c r="G151" s="194" t="s">
        <v>174</v>
      </c>
      <c r="H151" s="195">
        <v>97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43</v>
      </c>
      <c r="O151" s="70"/>
      <c r="P151" s="201">
        <f>O151*H151</f>
        <v>0</v>
      </c>
      <c r="Q151" s="201">
        <v>2.5999999999999998E-4</v>
      </c>
      <c r="R151" s="201">
        <f>Q151*H151</f>
        <v>2.5219999999999999E-2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162</v>
      </c>
      <c r="AT151" s="203" t="s">
        <v>158</v>
      </c>
      <c r="AU151" s="203" t="s">
        <v>87</v>
      </c>
      <c r="AY151" s="16" t="s">
        <v>155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162</v>
      </c>
      <c r="BM151" s="203" t="s">
        <v>833</v>
      </c>
    </row>
    <row r="152" spans="1:65" s="13" customFormat="1" ht="11.25">
      <c r="B152" s="205"/>
      <c r="C152" s="206"/>
      <c r="D152" s="207" t="s">
        <v>164</v>
      </c>
      <c r="E152" s="208" t="s">
        <v>1</v>
      </c>
      <c r="F152" s="209" t="s">
        <v>1181</v>
      </c>
      <c r="G152" s="206"/>
      <c r="H152" s="210">
        <v>111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164</v>
      </c>
      <c r="AU152" s="216" t="s">
        <v>87</v>
      </c>
      <c r="AV152" s="13" t="s">
        <v>87</v>
      </c>
      <c r="AW152" s="13" t="s">
        <v>34</v>
      </c>
      <c r="AX152" s="13" t="s">
        <v>78</v>
      </c>
      <c r="AY152" s="216" t="s">
        <v>155</v>
      </c>
    </row>
    <row r="153" spans="1:65" s="13" customFormat="1" ht="11.25">
      <c r="B153" s="205"/>
      <c r="C153" s="206"/>
      <c r="D153" s="207" t="s">
        <v>164</v>
      </c>
      <c r="E153" s="208" t="s">
        <v>1</v>
      </c>
      <c r="F153" s="209" t="s">
        <v>1290</v>
      </c>
      <c r="G153" s="206"/>
      <c r="H153" s="210">
        <v>-14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164</v>
      </c>
      <c r="AU153" s="216" t="s">
        <v>87</v>
      </c>
      <c r="AV153" s="13" t="s">
        <v>87</v>
      </c>
      <c r="AW153" s="13" t="s">
        <v>34</v>
      </c>
      <c r="AX153" s="13" t="s">
        <v>78</v>
      </c>
      <c r="AY153" s="216" t="s">
        <v>155</v>
      </c>
    </row>
    <row r="154" spans="1:65" s="14" customFormat="1" ht="11.25">
      <c r="B154" s="232"/>
      <c r="C154" s="233"/>
      <c r="D154" s="207" t="s">
        <v>164</v>
      </c>
      <c r="E154" s="234" t="s">
        <v>1</v>
      </c>
      <c r="F154" s="235" t="s">
        <v>277</v>
      </c>
      <c r="G154" s="233"/>
      <c r="H154" s="236">
        <v>97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164</v>
      </c>
      <c r="AU154" s="242" t="s">
        <v>87</v>
      </c>
      <c r="AV154" s="14" t="s">
        <v>162</v>
      </c>
      <c r="AW154" s="14" t="s">
        <v>34</v>
      </c>
      <c r="AX154" s="14" t="s">
        <v>85</v>
      </c>
      <c r="AY154" s="242" t="s">
        <v>155</v>
      </c>
    </row>
    <row r="155" spans="1:65" s="2" customFormat="1" ht="24.2" customHeight="1">
      <c r="A155" s="33"/>
      <c r="B155" s="34"/>
      <c r="C155" s="191" t="s">
        <v>170</v>
      </c>
      <c r="D155" s="191" t="s">
        <v>158</v>
      </c>
      <c r="E155" s="192" t="s">
        <v>449</v>
      </c>
      <c r="F155" s="193" t="s">
        <v>450</v>
      </c>
      <c r="G155" s="194" t="s">
        <v>174</v>
      </c>
      <c r="H155" s="195">
        <v>97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43</v>
      </c>
      <c r="O155" s="70"/>
      <c r="P155" s="201">
        <f>O155*H155</f>
        <v>0</v>
      </c>
      <c r="Q155" s="201">
        <v>2.0480000000000002E-2</v>
      </c>
      <c r="R155" s="201">
        <f>Q155*H155</f>
        <v>1.9865600000000001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162</v>
      </c>
      <c r="AT155" s="203" t="s">
        <v>158</v>
      </c>
      <c r="AU155" s="203" t="s">
        <v>87</v>
      </c>
      <c r="AY155" s="16" t="s">
        <v>155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162</v>
      </c>
      <c r="BM155" s="203" t="s">
        <v>836</v>
      </c>
    </row>
    <row r="156" spans="1:65" s="2" customFormat="1" ht="24.2" customHeight="1">
      <c r="A156" s="33"/>
      <c r="B156" s="34"/>
      <c r="C156" s="191" t="s">
        <v>192</v>
      </c>
      <c r="D156" s="191" t="s">
        <v>158</v>
      </c>
      <c r="E156" s="192" t="s">
        <v>837</v>
      </c>
      <c r="F156" s="193" t="s">
        <v>838</v>
      </c>
      <c r="G156" s="194" t="s">
        <v>174</v>
      </c>
      <c r="H156" s="195">
        <v>97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43</v>
      </c>
      <c r="O156" s="70"/>
      <c r="P156" s="201">
        <f>O156*H156</f>
        <v>0</v>
      </c>
      <c r="Q156" s="201">
        <v>3.0380000000000001E-2</v>
      </c>
      <c r="R156" s="201">
        <f>Q156*H156</f>
        <v>2.94686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162</v>
      </c>
      <c r="AT156" s="203" t="s">
        <v>158</v>
      </c>
      <c r="AU156" s="203" t="s">
        <v>87</v>
      </c>
      <c r="AY156" s="16" t="s">
        <v>155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162</v>
      </c>
      <c r="BM156" s="203" t="s">
        <v>839</v>
      </c>
    </row>
    <row r="157" spans="1:65" s="2" customFormat="1" ht="24.2" customHeight="1">
      <c r="A157" s="33"/>
      <c r="B157" s="34"/>
      <c r="C157" s="191" t="s">
        <v>199</v>
      </c>
      <c r="D157" s="191" t="s">
        <v>158</v>
      </c>
      <c r="E157" s="192" t="s">
        <v>452</v>
      </c>
      <c r="F157" s="193" t="s">
        <v>453</v>
      </c>
      <c r="G157" s="194" t="s">
        <v>174</v>
      </c>
      <c r="H157" s="195">
        <v>97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43</v>
      </c>
      <c r="O157" s="70"/>
      <c r="P157" s="201">
        <f>O157*H157</f>
        <v>0</v>
      </c>
      <c r="Q157" s="201">
        <v>4.3800000000000002E-3</v>
      </c>
      <c r="R157" s="201">
        <f>Q157*H157</f>
        <v>0.42486000000000002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162</v>
      </c>
      <c r="AT157" s="203" t="s">
        <v>158</v>
      </c>
      <c r="AU157" s="203" t="s">
        <v>87</v>
      </c>
      <c r="AY157" s="16" t="s">
        <v>155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162</v>
      </c>
      <c r="BM157" s="203" t="s">
        <v>840</v>
      </c>
    </row>
    <row r="158" spans="1:65" s="2" customFormat="1" ht="24.2" customHeight="1">
      <c r="A158" s="33"/>
      <c r="B158" s="34"/>
      <c r="C158" s="191" t="s">
        <v>182</v>
      </c>
      <c r="D158" s="191" t="s">
        <v>158</v>
      </c>
      <c r="E158" s="192" t="s">
        <v>458</v>
      </c>
      <c r="F158" s="193" t="s">
        <v>841</v>
      </c>
      <c r="G158" s="194" t="s">
        <v>174</v>
      </c>
      <c r="H158" s="195">
        <v>97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43</v>
      </c>
      <c r="O158" s="70"/>
      <c r="P158" s="201">
        <f>O158*H158</f>
        <v>0</v>
      </c>
      <c r="Q158" s="201">
        <v>2.6800000000000001E-3</v>
      </c>
      <c r="R158" s="201">
        <f>Q158*H158</f>
        <v>0.25996000000000002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162</v>
      </c>
      <c r="BM158" s="203" t="s">
        <v>842</v>
      </c>
    </row>
    <row r="159" spans="1:65" s="2" customFormat="1" ht="19.5">
      <c r="A159" s="33"/>
      <c r="B159" s="34"/>
      <c r="C159" s="35"/>
      <c r="D159" s="207" t="s">
        <v>225</v>
      </c>
      <c r="E159" s="35"/>
      <c r="F159" s="217" t="s">
        <v>843</v>
      </c>
      <c r="G159" s="35"/>
      <c r="H159" s="35"/>
      <c r="I159" s="218"/>
      <c r="J159" s="35"/>
      <c r="K159" s="35"/>
      <c r="L159" s="38"/>
      <c r="M159" s="219"/>
      <c r="N159" s="220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225</v>
      </c>
      <c r="AU159" s="16" t="s">
        <v>87</v>
      </c>
    </row>
    <row r="160" spans="1:65" s="2" customFormat="1" ht="24.2" customHeight="1">
      <c r="A160" s="33"/>
      <c r="B160" s="34"/>
      <c r="C160" s="191" t="s">
        <v>207</v>
      </c>
      <c r="D160" s="191" t="s">
        <v>158</v>
      </c>
      <c r="E160" s="192" t="s">
        <v>844</v>
      </c>
      <c r="F160" s="193" t="s">
        <v>845</v>
      </c>
      <c r="G160" s="194" t="s">
        <v>174</v>
      </c>
      <c r="H160" s="195">
        <v>97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43</v>
      </c>
      <c r="O160" s="70"/>
      <c r="P160" s="201">
        <f>O160*H160</f>
        <v>0</v>
      </c>
      <c r="Q160" s="201">
        <v>1.2999999999999999E-4</v>
      </c>
      <c r="R160" s="201">
        <f>Q160*H160</f>
        <v>1.261E-2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162</v>
      </c>
      <c r="AT160" s="203" t="s">
        <v>158</v>
      </c>
      <c r="AU160" s="203" t="s">
        <v>87</v>
      </c>
      <c r="AY160" s="16" t="s">
        <v>155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162</v>
      </c>
      <c r="BM160" s="203" t="s">
        <v>846</v>
      </c>
    </row>
    <row r="161" spans="1:65" s="2" customFormat="1" ht="39">
      <c r="A161" s="33"/>
      <c r="B161" s="34"/>
      <c r="C161" s="35"/>
      <c r="D161" s="207" t="s">
        <v>225</v>
      </c>
      <c r="E161" s="35"/>
      <c r="F161" s="217" t="s">
        <v>847</v>
      </c>
      <c r="G161" s="35"/>
      <c r="H161" s="35"/>
      <c r="I161" s="218"/>
      <c r="J161" s="35"/>
      <c r="K161" s="35"/>
      <c r="L161" s="38"/>
      <c r="M161" s="219"/>
      <c r="N161" s="220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225</v>
      </c>
      <c r="AU161" s="16" t="s">
        <v>87</v>
      </c>
    </row>
    <row r="162" spans="1:65" s="2" customFormat="1" ht="37.9" customHeight="1">
      <c r="A162" s="33"/>
      <c r="B162" s="34"/>
      <c r="C162" s="191" t="s">
        <v>212</v>
      </c>
      <c r="D162" s="191" t="s">
        <v>158</v>
      </c>
      <c r="E162" s="192" t="s">
        <v>848</v>
      </c>
      <c r="F162" s="193" t="s">
        <v>849</v>
      </c>
      <c r="G162" s="194" t="s">
        <v>174</v>
      </c>
      <c r="H162" s="195">
        <v>14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43</v>
      </c>
      <c r="O162" s="70"/>
      <c r="P162" s="201">
        <f>O162*H162</f>
        <v>0</v>
      </c>
      <c r="Q162" s="201">
        <v>1.9429999999999999E-2</v>
      </c>
      <c r="R162" s="201">
        <f>Q162*H162</f>
        <v>0.27201999999999998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162</v>
      </c>
      <c r="AT162" s="203" t="s">
        <v>158</v>
      </c>
      <c r="AU162" s="203" t="s">
        <v>87</v>
      </c>
      <c r="AY162" s="16" t="s">
        <v>155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162</v>
      </c>
      <c r="BM162" s="203" t="s">
        <v>850</v>
      </c>
    </row>
    <row r="163" spans="1:65" s="13" customFormat="1" ht="11.25">
      <c r="B163" s="205"/>
      <c r="C163" s="206"/>
      <c r="D163" s="207" t="s">
        <v>164</v>
      </c>
      <c r="E163" s="208" t="s">
        <v>1</v>
      </c>
      <c r="F163" s="209" t="s">
        <v>1291</v>
      </c>
      <c r="G163" s="206"/>
      <c r="H163" s="210">
        <v>14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164</v>
      </c>
      <c r="AU163" s="216" t="s">
        <v>87</v>
      </c>
      <c r="AV163" s="13" t="s">
        <v>87</v>
      </c>
      <c r="AW163" s="13" t="s">
        <v>34</v>
      </c>
      <c r="AX163" s="13" t="s">
        <v>85</v>
      </c>
      <c r="AY163" s="216" t="s">
        <v>155</v>
      </c>
    </row>
    <row r="164" spans="1:65" s="2" customFormat="1" ht="49.15" customHeight="1">
      <c r="A164" s="33"/>
      <c r="B164" s="34"/>
      <c r="C164" s="191" t="s">
        <v>216</v>
      </c>
      <c r="D164" s="191" t="s">
        <v>158</v>
      </c>
      <c r="E164" s="192" t="s">
        <v>852</v>
      </c>
      <c r="F164" s="193" t="s">
        <v>853</v>
      </c>
      <c r="G164" s="194" t="s">
        <v>854</v>
      </c>
      <c r="H164" s="195">
        <v>3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43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162</v>
      </c>
      <c r="AT164" s="203" t="s">
        <v>158</v>
      </c>
      <c r="AU164" s="203" t="s">
        <v>87</v>
      </c>
      <c r="AY164" s="16" t="s">
        <v>155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162</v>
      </c>
      <c r="BM164" s="203" t="s">
        <v>855</v>
      </c>
    </row>
    <row r="165" spans="1:65" s="2" customFormat="1" ht="37.9" customHeight="1">
      <c r="A165" s="33"/>
      <c r="B165" s="34"/>
      <c r="C165" s="191" t="s">
        <v>221</v>
      </c>
      <c r="D165" s="191" t="s">
        <v>158</v>
      </c>
      <c r="E165" s="192" t="s">
        <v>177</v>
      </c>
      <c r="F165" s="193" t="s">
        <v>856</v>
      </c>
      <c r="G165" s="194" t="s">
        <v>179</v>
      </c>
      <c r="H165" s="195">
        <v>12.5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43</v>
      </c>
      <c r="O165" s="70"/>
      <c r="P165" s="201">
        <f>O165*H165</f>
        <v>0</v>
      </c>
      <c r="Q165" s="201">
        <v>2.0650000000000002E-2</v>
      </c>
      <c r="R165" s="201">
        <f>Q165*H165</f>
        <v>0.25812500000000005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162</v>
      </c>
      <c r="AT165" s="203" t="s">
        <v>158</v>
      </c>
      <c r="AU165" s="203" t="s">
        <v>87</v>
      </c>
      <c r="AY165" s="16" t="s">
        <v>155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162</v>
      </c>
      <c r="BM165" s="203" t="s">
        <v>857</v>
      </c>
    </row>
    <row r="166" spans="1:65" s="13" customFormat="1" ht="11.25">
      <c r="B166" s="205"/>
      <c r="C166" s="206"/>
      <c r="D166" s="207" t="s">
        <v>164</v>
      </c>
      <c r="E166" s="208" t="s">
        <v>1</v>
      </c>
      <c r="F166" s="209" t="s">
        <v>1292</v>
      </c>
      <c r="G166" s="206"/>
      <c r="H166" s="210">
        <v>12.5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164</v>
      </c>
      <c r="AU166" s="216" t="s">
        <v>87</v>
      </c>
      <c r="AV166" s="13" t="s">
        <v>87</v>
      </c>
      <c r="AW166" s="13" t="s">
        <v>34</v>
      </c>
      <c r="AX166" s="13" t="s">
        <v>85</v>
      </c>
      <c r="AY166" s="216" t="s">
        <v>155</v>
      </c>
    </row>
    <row r="167" spans="1:65" s="2" customFormat="1" ht="24.2" customHeight="1">
      <c r="A167" s="33"/>
      <c r="B167" s="34"/>
      <c r="C167" s="191" t="s">
        <v>229</v>
      </c>
      <c r="D167" s="191" t="s">
        <v>158</v>
      </c>
      <c r="E167" s="192" t="s">
        <v>573</v>
      </c>
      <c r="F167" s="193" t="s">
        <v>574</v>
      </c>
      <c r="G167" s="194" t="s">
        <v>168</v>
      </c>
      <c r="H167" s="195">
        <v>1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858</v>
      </c>
    </row>
    <row r="168" spans="1:65" s="2" customFormat="1" ht="24.2" customHeight="1">
      <c r="A168" s="33"/>
      <c r="B168" s="34"/>
      <c r="C168" s="221" t="s">
        <v>8</v>
      </c>
      <c r="D168" s="221" t="s">
        <v>246</v>
      </c>
      <c r="E168" s="222" t="s">
        <v>859</v>
      </c>
      <c r="F168" s="223" t="s">
        <v>860</v>
      </c>
      <c r="G168" s="224" t="s">
        <v>168</v>
      </c>
      <c r="H168" s="225">
        <v>1</v>
      </c>
      <c r="I168" s="226"/>
      <c r="J168" s="227">
        <f>ROUND(I168*H168,2)</f>
        <v>0</v>
      </c>
      <c r="K168" s="228"/>
      <c r="L168" s="229"/>
      <c r="M168" s="230" t="s">
        <v>1</v>
      </c>
      <c r="N168" s="231" t="s">
        <v>43</v>
      </c>
      <c r="O168" s="70"/>
      <c r="P168" s="201">
        <f>O168*H168</f>
        <v>0</v>
      </c>
      <c r="Q168" s="201">
        <v>2.0000000000000001E-4</v>
      </c>
      <c r="R168" s="201">
        <f>Q168*H168</f>
        <v>2.0000000000000001E-4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199</v>
      </c>
      <c r="AT168" s="203" t="s">
        <v>246</v>
      </c>
      <c r="AU168" s="203" t="s">
        <v>87</v>
      </c>
      <c r="AY168" s="16" t="s">
        <v>155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162</v>
      </c>
      <c r="BM168" s="203" t="s">
        <v>861</v>
      </c>
    </row>
    <row r="169" spans="1:65" s="12" customFormat="1" ht="22.9" customHeight="1">
      <c r="B169" s="175"/>
      <c r="C169" s="176"/>
      <c r="D169" s="177" t="s">
        <v>77</v>
      </c>
      <c r="E169" s="189" t="s">
        <v>182</v>
      </c>
      <c r="F169" s="189" t="s">
        <v>877</v>
      </c>
      <c r="G169" s="176"/>
      <c r="H169" s="176"/>
      <c r="I169" s="179"/>
      <c r="J169" s="190">
        <f>BK169</f>
        <v>0</v>
      </c>
      <c r="K169" s="176"/>
      <c r="L169" s="181"/>
      <c r="M169" s="182"/>
      <c r="N169" s="183"/>
      <c r="O169" s="183"/>
      <c r="P169" s="184">
        <f>SUM(P170:P198)</f>
        <v>0</v>
      </c>
      <c r="Q169" s="183"/>
      <c r="R169" s="184">
        <f>SUM(R170:R198)</f>
        <v>8.3691603999999984</v>
      </c>
      <c r="S169" s="183"/>
      <c r="T169" s="185">
        <f>SUM(T170:T198)</f>
        <v>11.20804</v>
      </c>
      <c r="AR169" s="186" t="s">
        <v>85</v>
      </c>
      <c r="AT169" s="187" t="s">
        <v>77</v>
      </c>
      <c r="AU169" s="187" t="s">
        <v>85</v>
      </c>
      <c r="AY169" s="186" t="s">
        <v>155</v>
      </c>
      <c r="BK169" s="188">
        <f>SUM(BK170:BK198)</f>
        <v>0</v>
      </c>
    </row>
    <row r="170" spans="1:65" s="2" customFormat="1" ht="49.15" customHeight="1">
      <c r="A170" s="33"/>
      <c r="B170" s="34"/>
      <c r="C170" s="191" t="s">
        <v>239</v>
      </c>
      <c r="D170" s="191" t="s">
        <v>158</v>
      </c>
      <c r="E170" s="192" t="s">
        <v>878</v>
      </c>
      <c r="F170" s="193" t="s">
        <v>879</v>
      </c>
      <c r="G170" s="194" t="s">
        <v>187</v>
      </c>
      <c r="H170" s="195">
        <v>1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43</v>
      </c>
      <c r="O170" s="70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162</v>
      </c>
      <c r="AT170" s="203" t="s">
        <v>158</v>
      </c>
      <c r="AU170" s="203" t="s">
        <v>87</v>
      </c>
      <c r="AY170" s="16" t="s">
        <v>155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162</v>
      </c>
      <c r="BM170" s="203" t="s">
        <v>880</v>
      </c>
    </row>
    <row r="171" spans="1:65" s="2" customFormat="1" ht="24.2" customHeight="1">
      <c r="A171" s="33"/>
      <c r="B171" s="34"/>
      <c r="C171" s="191" t="s">
        <v>245</v>
      </c>
      <c r="D171" s="191" t="s">
        <v>158</v>
      </c>
      <c r="E171" s="192" t="s">
        <v>185</v>
      </c>
      <c r="F171" s="193" t="s">
        <v>881</v>
      </c>
      <c r="G171" s="194" t="s">
        <v>187</v>
      </c>
      <c r="H171" s="195">
        <v>1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43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162</v>
      </c>
      <c r="AT171" s="203" t="s">
        <v>158</v>
      </c>
      <c r="AU171" s="203" t="s">
        <v>87</v>
      </c>
      <c r="AY171" s="16" t="s">
        <v>155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162</v>
      </c>
      <c r="BM171" s="203" t="s">
        <v>882</v>
      </c>
    </row>
    <row r="172" spans="1:65" s="2" customFormat="1" ht="24.2" customHeight="1">
      <c r="A172" s="33"/>
      <c r="B172" s="34"/>
      <c r="C172" s="191" t="s">
        <v>252</v>
      </c>
      <c r="D172" s="191" t="s">
        <v>158</v>
      </c>
      <c r="E172" s="192" t="s">
        <v>886</v>
      </c>
      <c r="F172" s="193" t="s">
        <v>887</v>
      </c>
      <c r="G172" s="194" t="s">
        <v>179</v>
      </c>
      <c r="H172" s="195">
        <v>30.5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43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162</v>
      </c>
      <c r="AT172" s="203" t="s">
        <v>158</v>
      </c>
      <c r="AU172" s="203" t="s">
        <v>87</v>
      </c>
      <c r="AY172" s="16" t="s">
        <v>155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162</v>
      </c>
      <c r="BM172" s="203" t="s">
        <v>888</v>
      </c>
    </row>
    <row r="173" spans="1:65" s="13" customFormat="1" ht="11.25">
      <c r="B173" s="205"/>
      <c r="C173" s="206"/>
      <c r="D173" s="207" t="s">
        <v>164</v>
      </c>
      <c r="E173" s="208" t="s">
        <v>1</v>
      </c>
      <c r="F173" s="209" t="s">
        <v>1293</v>
      </c>
      <c r="G173" s="206"/>
      <c r="H173" s="210">
        <v>7.5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164</v>
      </c>
      <c r="AU173" s="216" t="s">
        <v>87</v>
      </c>
      <c r="AV173" s="13" t="s">
        <v>87</v>
      </c>
      <c r="AW173" s="13" t="s">
        <v>34</v>
      </c>
      <c r="AX173" s="13" t="s">
        <v>78</v>
      </c>
      <c r="AY173" s="216" t="s">
        <v>155</v>
      </c>
    </row>
    <row r="174" spans="1:65" s="13" customFormat="1" ht="11.25">
      <c r="B174" s="205"/>
      <c r="C174" s="206"/>
      <c r="D174" s="207" t="s">
        <v>164</v>
      </c>
      <c r="E174" s="208" t="s">
        <v>1</v>
      </c>
      <c r="F174" s="209" t="s">
        <v>1294</v>
      </c>
      <c r="G174" s="206"/>
      <c r="H174" s="210">
        <v>23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164</v>
      </c>
      <c r="AU174" s="216" t="s">
        <v>87</v>
      </c>
      <c r="AV174" s="13" t="s">
        <v>87</v>
      </c>
      <c r="AW174" s="13" t="s">
        <v>34</v>
      </c>
      <c r="AX174" s="13" t="s">
        <v>78</v>
      </c>
      <c r="AY174" s="216" t="s">
        <v>155</v>
      </c>
    </row>
    <row r="175" spans="1:65" s="14" customFormat="1" ht="11.25">
      <c r="B175" s="232"/>
      <c r="C175" s="233"/>
      <c r="D175" s="207" t="s">
        <v>164</v>
      </c>
      <c r="E175" s="234" t="s">
        <v>1</v>
      </c>
      <c r="F175" s="235" t="s">
        <v>277</v>
      </c>
      <c r="G175" s="233"/>
      <c r="H175" s="236">
        <v>30.5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164</v>
      </c>
      <c r="AU175" s="242" t="s">
        <v>87</v>
      </c>
      <c r="AV175" s="14" t="s">
        <v>162</v>
      </c>
      <c r="AW175" s="14" t="s">
        <v>34</v>
      </c>
      <c r="AX175" s="14" t="s">
        <v>85</v>
      </c>
      <c r="AY175" s="242" t="s">
        <v>155</v>
      </c>
    </row>
    <row r="176" spans="1:65" s="2" customFormat="1" ht="24.2" customHeight="1">
      <c r="A176" s="33"/>
      <c r="B176" s="34"/>
      <c r="C176" s="191" t="s">
        <v>257</v>
      </c>
      <c r="D176" s="191" t="s">
        <v>158</v>
      </c>
      <c r="E176" s="192" t="s">
        <v>896</v>
      </c>
      <c r="F176" s="193" t="s">
        <v>897</v>
      </c>
      <c r="G176" s="194" t="s">
        <v>174</v>
      </c>
      <c r="H176" s="195">
        <v>125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43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162</v>
      </c>
      <c r="AT176" s="203" t="s">
        <v>158</v>
      </c>
      <c r="AU176" s="203" t="s">
        <v>87</v>
      </c>
      <c r="AY176" s="16" t="s">
        <v>155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162</v>
      </c>
      <c r="BM176" s="203" t="s">
        <v>898</v>
      </c>
    </row>
    <row r="177" spans="1:65" s="13" customFormat="1" ht="11.25">
      <c r="B177" s="205"/>
      <c r="C177" s="206"/>
      <c r="D177" s="207" t="s">
        <v>164</v>
      </c>
      <c r="E177" s="208" t="s">
        <v>1</v>
      </c>
      <c r="F177" s="209" t="s">
        <v>1295</v>
      </c>
      <c r="G177" s="206"/>
      <c r="H177" s="210">
        <v>125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164</v>
      </c>
      <c r="AU177" s="216" t="s">
        <v>87</v>
      </c>
      <c r="AV177" s="13" t="s">
        <v>87</v>
      </c>
      <c r="AW177" s="13" t="s">
        <v>34</v>
      </c>
      <c r="AX177" s="13" t="s">
        <v>85</v>
      </c>
      <c r="AY177" s="216" t="s">
        <v>155</v>
      </c>
    </row>
    <row r="178" spans="1:65" s="2" customFormat="1" ht="24.2" customHeight="1">
      <c r="A178" s="33"/>
      <c r="B178" s="34"/>
      <c r="C178" s="191" t="s">
        <v>262</v>
      </c>
      <c r="D178" s="191" t="s">
        <v>158</v>
      </c>
      <c r="E178" s="192" t="s">
        <v>900</v>
      </c>
      <c r="F178" s="193" t="s">
        <v>901</v>
      </c>
      <c r="G178" s="194" t="s">
        <v>174</v>
      </c>
      <c r="H178" s="195">
        <v>3750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43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162</v>
      </c>
      <c r="AT178" s="203" t="s">
        <v>158</v>
      </c>
      <c r="AU178" s="203" t="s">
        <v>87</v>
      </c>
      <c r="AY178" s="16" t="s">
        <v>155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162</v>
      </c>
      <c r="BM178" s="203" t="s">
        <v>902</v>
      </c>
    </row>
    <row r="179" spans="1:65" s="13" customFormat="1" ht="11.25">
      <c r="B179" s="205"/>
      <c r="C179" s="206"/>
      <c r="D179" s="207" t="s">
        <v>164</v>
      </c>
      <c r="E179" s="206"/>
      <c r="F179" s="209" t="s">
        <v>1296</v>
      </c>
      <c r="G179" s="206"/>
      <c r="H179" s="210">
        <v>3750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164</v>
      </c>
      <c r="AU179" s="216" t="s">
        <v>87</v>
      </c>
      <c r="AV179" s="13" t="s">
        <v>87</v>
      </c>
      <c r="AW179" s="13" t="s">
        <v>4</v>
      </c>
      <c r="AX179" s="13" t="s">
        <v>85</v>
      </c>
      <c r="AY179" s="216" t="s">
        <v>155</v>
      </c>
    </row>
    <row r="180" spans="1:65" s="2" customFormat="1" ht="24.2" customHeight="1">
      <c r="A180" s="33"/>
      <c r="B180" s="34"/>
      <c r="C180" s="191" t="s">
        <v>7</v>
      </c>
      <c r="D180" s="191" t="s">
        <v>158</v>
      </c>
      <c r="E180" s="192" t="s">
        <v>904</v>
      </c>
      <c r="F180" s="193" t="s">
        <v>905</v>
      </c>
      <c r="G180" s="194" t="s">
        <v>174</v>
      </c>
      <c r="H180" s="195">
        <v>125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43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162</v>
      </c>
      <c r="AT180" s="203" t="s">
        <v>158</v>
      </c>
      <c r="AU180" s="203" t="s">
        <v>87</v>
      </c>
      <c r="AY180" s="16" t="s">
        <v>155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162</v>
      </c>
      <c r="BM180" s="203" t="s">
        <v>906</v>
      </c>
    </row>
    <row r="181" spans="1:65" s="2" customFormat="1" ht="14.45" customHeight="1">
      <c r="A181" s="33"/>
      <c r="B181" s="34"/>
      <c r="C181" s="191" t="s">
        <v>270</v>
      </c>
      <c r="D181" s="191" t="s">
        <v>158</v>
      </c>
      <c r="E181" s="192" t="s">
        <v>907</v>
      </c>
      <c r="F181" s="193" t="s">
        <v>908</v>
      </c>
      <c r="G181" s="194" t="s">
        <v>174</v>
      </c>
      <c r="H181" s="195">
        <v>125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43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162</v>
      </c>
      <c r="AT181" s="203" t="s">
        <v>158</v>
      </c>
      <c r="AU181" s="203" t="s">
        <v>87</v>
      </c>
      <c r="AY181" s="16" t="s">
        <v>155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162</v>
      </c>
      <c r="BM181" s="203" t="s">
        <v>909</v>
      </c>
    </row>
    <row r="182" spans="1:65" s="2" customFormat="1" ht="14.45" customHeight="1">
      <c r="A182" s="33"/>
      <c r="B182" s="34"/>
      <c r="C182" s="191" t="s">
        <v>278</v>
      </c>
      <c r="D182" s="191" t="s">
        <v>158</v>
      </c>
      <c r="E182" s="192" t="s">
        <v>910</v>
      </c>
      <c r="F182" s="193" t="s">
        <v>911</v>
      </c>
      <c r="G182" s="194" t="s">
        <v>174</v>
      </c>
      <c r="H182" s="195">
        <v>3750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43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162</v>
      </c>
      <c r="AT182" s="203" t="s">
        <v>158</v>
      </c>
      <c r="AU182" s="203" t="s">
        <v>87</v>
      </c>
      <c r="AY182" s="16" t="s">
        <v>155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162</v>
      </c>
      <c r="BM182" s="203" t="s">
        <v>912</v>
      </c>
    </row>
    <row r="183" spans="1:65" s="13" customFormat="1" ht="11.25">
      <c r="B183" s="205"/>
      <c r="C183" s="206"/>
      <c r="D183" s="207" t="s">
        <v>164</v>
      </c>
      <c r="E183" s="206"/>
      <c r="F183" s="209" t="s">
        <v>1296</v>
      </c>
      <c r="G183" s="206"/>
      <c r="H183" s="210">
        <v>3750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164</v>
      </c>
      <c r="AU183" s="216" t="s">
        <v>87</v>
      </c>
      <c r="AV183" s="13" t="s">
        <v>87</v>
      </c>
      <c r="AW183" s="13" t="s">
        <v>4</v>
      </c>
      <c r="AX183" s="13" t="s">
        <v>85</v>
      </c>
      <c r="AY183" s="216" t="s">
        <v>155</v>
      </c>
    </row>
    <row r="184" spans="1:65" s="2" customFormat="1" ht="14.45" customHeight="1">
      <c r="A184" s="33"/>
      <c r="B184" s="34"/>
      <c r="C184" s="191" t="s">
        <v>283</v>
      </c>
      <c r="D184" s="191" t="s">
        <v>158</v>
      </c>
      <c r="E184" s="192" t="s">
        <v>914</v>
      </c>
      <c r="F184" s="193" t="s">
        <v>915</v>
      </c>
      <c r="G184" s="194" t="s">
        <v>174</v>
      </c>
      <c r="H184" s="195">
        <v>125</v>
      </c>
      <c r="I184" s="196"/>
      <c r="J184" s="197">
        <f t="shared" ref="J184:J189" si="0">ROUND(I184*H184,2)</f>
        <v>0</v>
      </c>
      <c r="K184" s="198"/>
      <c r="L184" s="38"/>
      <c r="M184" s="199" t="s">
        <v>1</v>
      </c>
      <c r="N184" s="200" t="s">
        <v>43</v>
      </c>
      <c r="O184" s="70"/>
      <c r="P184" s="201">
        <f t="shared" ref="P184:P189" si="1">O184*H184</f>
        <v>0</v>
      </c>
      <c r="Q184" s="201">
        <v>0</v>
      </c>
      <c r="R184" s="201">
        <f t="shared" ref="R184:R189" si="2">Q184*H184</f>
        <v>0</v>
      </c>
      <c r="S184" s="201">
        <v>0</v>
      </c>
      <c r="T184" s="202">
        <f t="shared" ref="T184:T189" si="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162</v>
      </c>
      <c r="AT184" s="203" t="s">
        <v>158</v>
      </c>
      <c r="AU184" s="203" t="s">
        <v>87</v>
      </c>
      <c r="AY184" s="16" t="s">
        <v>155</v>
      </c>
      <c r="BE184" s="204">
        <f t="shared" ref="BE184:BE189" si="4">IF(N184="základní",J184,0)</f>
        <v>0</v>
      </c>
      <c r="BF184" s="204">
        <f t="shared" ref="BF184:BF189" si="5">IF(N184="snížená",J184,0)</f>
        <v>0</v>
      </c>
      <c r="BG184" s="204">
        <f t="shared" ref="BG184:BG189" si="6">IF(N184="zákl. přenesená",J184,0)</f>
        <v>0</v>
      </c>
      <c r="BH184" s="204">
        <f t="shared" ref="BH184:BH189" si="7">IF(N184="sníž. přenesená",J184,0)</f>
        <v>0</v>
      </c>
      <c r="BI184" s="204">
        <f t="shared" ref="BI184:BI189" si="8">IF(N184="nulová",J184,0)</f>
        <v>0</v>
      </c>
      <c r="BJ184" s="16" t="s">
        <v>85</v>
      </c>
      <c r="BK184" s="204">
        <f t="shared" ref="BK184:BK189" si="9">ROUND(I184*H184,2)</f>
        <v>0</v>
      </c>
      <c r="BL184" s="16" t="s">
        <v>162</v>
      </c>
      <c r="BM184" s="203" t="s">
        <v>916</v>
      </c>
    </row>
    <row r="185" spans="1:65" s="2" customFormat="1" ht="24.2" customHeight="1">
      <c r="A185" s="33"/>
      <c r="B185" s="34"/>
      <c r="C185" s="191" t="s">
        <v>291</v>
      </c>
      <c r="D185" s="191" t="s">
        <v>158</v>
      </c>
      <c r="E185" s="192" t="s">
        <v>917</v>
      </c>
      <c r="F185" s="193" t="s">
        <v>918</v>
      </c>
      <c r="G185" s="194" t="s">
        <v>174</v>
      </c>
      <c r="H185" s="195">
        <v>29.24</v>
      </c>
      <c r="I185" s="196"/>
      <c r="J185" s="197">
        <f t="shared" si="0"/>
        <v>0</v>
      </c>
      <c r="K185" s="198"/>
      <c r="L185" s="38"/>
      <c r="M185" s="199" t="s">
        <v>1</v>
      </c>
      <c r="N185" s="200" t="s">
        <v>43</v>
      </c>
      <c r="O185" s="70"/>
      <c r="P185" s="201">
        <f t="shared" si="1"/>
        <v>0</v>
      </c>
      <c r="Q185" s="201">
        <v>2.0000000000000002E-5</v>
      </c>
      <c r="R185" s="201">
        <f t="shared" si="2"/>
        <v>5.8480000000000001E-4</v>
      </c>
      <c r="S185" s="201">
        <v>0</v>
      </c>
      <c r="T185" s="202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162</v>
      </c>
      <c r="AT185" s="203" t="s">
        <v>158</v>
      </c>
      <c r="AU185" s="203" t="s">
        <v>87</v>
      </c>
      <c r="AY185" s="16" t="s">
        <v>155</v>
      </c>
      <c r="BE185" s="204">
        <f t="shared" si="4"/>
        <v>0</v>
      </c>
      <c r="BF185" s="204">
        <f t="shared" si="5"/>
        <v>0</v>
      </c>
      <c r="BG185" s="204">
        <f t="shared" si="6"/>
        <v>0</v>
      </c>
      <c r="BH185" s="204">
        <f t="shared" si="7"/>
        <v>0</v>
      </c>
      <c r="BI185" s="204">
        <f t="shared" si="8"/>
        <v>0</v>
      </c>
      <c r="BJ185" s="16" t="s">
        <v>85</v>
      </c>
      <c r="BK185" s="204">
        <f t="shared" si="9"/>
        <v>0</v>
      </c>
      <c r="BL185" s="16" t="s">
        <v>162</v>
      </c>
      <c r="BM185" s="203" t="s">
        <v>919</v>
      </c>
    </row>
    <row r="186" spans="1:65" s="2" customFormat="1" ht="24.2" customHeight="1">
      <c r="A186" s="33"/>
      <c r="B186" s="34"/>
      <c r="C186" s="191" t="s">
        <v>297</v>
      </c>
      <c r="D186" s="191" t="s">
        <v>158</v>
      </c>
      <c r="E186" s="192" t="s">
        <v>920</v>
      </c>
      <c r="F186" s="193" t="s">
        <v>921</v>
      </c>
      <c r="G186" s="194" t="s">
        <v>174</v>
      </c>
      <c r="H186" s="195">
        <v>17.88</v>
      </c>
      <c r="I186" s="196"/>
      <c r="J186" s="197">
        <f t="shared" si="0"/>
        <v>0</v>
      </c>
      <c r="K186" s="198"/>
      <c r="L186" s="38"/>
      <c r="M186" s="199" t="s">
        <v>1</v>
      </c>
      <c r="N186" s="200" t="s">
        <v>43</v>
      </c>
      <c r="O186" s="70"/>
      <c r="P186" s="201">
        <f t="shared" si="1"/>
        <v>0</v>
      </c>
      <c r="Q186" s="201">
        <v>0</v>
      </c>
      <c r="R186" s="201">
        <f t="shared" si="2"/>
        <v>0</v>
      </c>
      <c r="S186" s="201">
        <v>5.3999999999999999E-2</v>
      </c>
      <c r="T186" s="202">
        <f t="shared" si="3"/>
        <v>0.96551999999999993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162</v>
      </c>
      <c r="AT186" s="203" t="s">
        <v>158</v>
      </c>
      <c r="AU186" s="203" t="s">
        <v>87</v>
      </c>
      <c r="AY186" s="16" t="s">
        <v>155</v>
      </c>
      <c r="BE186" s="204">
        <f t="shared" si="4"/>
        <v>0</v>
      </c>
      <c r="BF186" s="204">
        <f t="shared" si="5"/>
        <v>0</v>
      </c>
      <c r="BG186" s="204">
        <f t="shared" si="6"/>
        <v>0</v>
      </c>
      <c r="BH186" s="204">
        <f t="shared" si="7"/>
        <v>0</v>
      </c>
      <c r="BI186" s="204">
        <f t="shared" si="8"/>
        <v>0</v>
      </c>
      <c r="BJ186" s="16" t="s">
        <v>85</v>
      </c>
      <c r="BK186" s="204">
        <f t="shared" si="9"/>
        <v>0</v>
      </c>
      <c r="BL186" s="16" t="s">
        <v>162</v>
      </c>
      <c r="BM186" s="203" t="s">
        <v>922</v>
      </c>
    </row>
    <row r="187" spans="1:65" s="2" customFormat="1" ht="24.2" customHeight="1">
      <c r="A187" s="33"/>
      <c r="B187" s="34"/>
      <c r="C187" s="191" t="s">
        <v>301</v>
      </c>
      <c r="D187" s="191" t="s">
        <v>158</v>
      </c>
      <c r="E187" s="192" t="s">
        <v>923</v>
      </c>
      <c r="F187" s="193" t="s">
        <v>924</v>
      </c>
      <c r="G187" s="194" t="s">
        <v>174</v>
      </c>
      <c r="H187" s="195">
        <v>11.36</v>
      </c>
      <c r="I187" s="196"/>
      <c r="J187" s="197">
        <f t="shared" si="0"/>
        <v>0</v>
      </c>
      <c r="K187" s="198"/>
      <c r="L187" s="38"/>
      <c r="M187" s="199" t="s">
        <v>1</v>
      </c>
      <c r="N187" s="200" t="s">
        <v>43</v>
      </c>
      <c r="O187" s="70"/>
      <c r="P187" s="201">
        <f t="shared" si="1"/>
        <v>0</v>
      </c>
      <c r="Q187" s="201">
        <v>0</v>
      </c>
      <c r="R187" s="201">
        <f t="shared" si="2"/>
        <v>0</v>
      </c>
      <c r="S187" s="201">
        <v>7.5999999999999998E-2</v>
      </c>
      <c r="T187" s="202">
        <f t="shared" si="3"/>
        <v>0.86335999999999991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162</v>
      </c>
      <c r="AT187" s="203" t="s">
        <v>158</v>
      </c>
      <c r="AU187" s="203" t="s">
        <v>87</v>
      </c>
      <c r="AY187" s="16" t="s">
        <v>155</v>
      </c>
      <c r="BE187" s="204">
        <f t="shared" si="4"/>
        <v>0</v>
      </c>
      <c r="BF187" s="204">
        <f t="shared" si="5"/>
        <v>0</v>
      </c>
      <c r="BG187" s="204">
        <f t="shared" si="6"/>
        <v>0</v>
      </c>
      <c r="BH187" s="204">
        <f t="shared" si="7"/>
        <v>0</v>
      </c>
      <c r="BI187" s="204">
        <f t="shared" si="8"/>
        <v>0</v>
      </c>
      <c r="BJ187" s="16" t="s">
        <v>85</v>
      </c>
      <c r="BK187" s="204">
        <f t="shared" si="9"/>
        <v>0</v>
      </c>
      <c r="BL187" s="16" t="s">
        <v>162</v>
      </c>
      <c r="BM187" s="203" t="s">
        <v>925</v>
      </c>
    </row>
    <row r="188" spans="1:65" s="2" customFormat="1" ht="37.9" customHeight="1">
      <c r="A188" s="33"/>
      <c r="B188" s="34"/>
      <c r="C188" s="191" t="s">
        <v>305</v>
      </c>
      <c r="D188" s="191" t="s">
        <v>158</v>
      </c>
      <c r="E188" s="192" t="s">
        <v>926</v>
      </c>
      <c r="F188" s="193" t="s">
        <v>927</v>
      </c>
      <c r="G188" s="194" t="s">
        <v>174</v>
      </c>
      <c r="H188" s="195">
        <v>111</v>
      </c>
      <c r="I188" s="196"/>
      <c r="J188" s="197">
        <f t="shared" si="0"/>
        <v>0</v>
      </c>
      <c r="K188" s="198"/>
      <c r="L188" s="38"/>
      <c r="M188" s="199" t="s">
        <v>1</v>
      </c>
      <c r="N188" s="200" t="s">
        <v>43</v>
      </c>
      <c r="O188" s="70"/>
      <c r="P188" s="201">
        <f t="shared" si="1"/>
        <v>0</v>
      </c>
      <c r="Q188" s="201">
        <v>0</v>
      </c>
      <c r="R188" s="201">
        <f t="shared" si="2"/>
        <v>0</v>
      </c>
      <c r="S188" s="201">
        <v>4.5999999999999999E-2</v>
      </c>
      <c r="T188" s="202">
        <f t="shared" si="3"/>
        <v>5.1059999999999999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162</v>
      </c>
      <c r="AT188" s="203" t="s">
        <v>158</v>
      </c>
      <c r="AU188" s="203" t="s">
        <v>87</v>
      </c>
      <c r="AY188" s="16" t="s">
        <v>155</v>
      </c>
      <c r="BE188" s="204">
        <f t="shared" si="4"/>
        <v>0</v>
      </c>
      <c r="BF188" s="204">
        <f t="shared" si="5"/>
        <v>0</v>
      </c>
      <c r="BG188" s="204">
        <f t="shared" si="6"/>
        <v>0</v>
      </c>
      <c r="BH188" s="204">
        <f t="shared" si="7"/>
        <v>0</v>
      </c>
      <c r="BI188" s="204">
        <f t="shared" si="8"/>
        <v>0</v>
      </c>
      <c r="BJ188" s="16" t="s">
        <v>85</v>
      </c>
      <c r="BK188" s="204">
        <f t="shared" si="9"/>
        <v>0</v>
      </c>
      <c r="BL188" s="16" t="s">
        <v>162</v>
      </c>
      <c r="BM188" s="203" t="s">
        <v>928</v>
      </c>
    </row>
    <row r="189" spans="1:65" s="2" customFormat="1" ht="14.45" customHeight="1">
      <c r="A189" s="33"/>
      <c r="B189" s="34"/>
      <c r="C189" s="191" t="s">
        <v>308</v>
      </c>
      <c r="D189" s="191" t="s">
        <v>158</v>
      </c>
      <c r="E189" s="192" t="s">
        <v>1297</v>
      </c>
      <c r="F189" s="193" t="s">
        <v>1298</v>
      </c>
      <c r="G189" s="194" t="s">
        <v>174</v>
      </c>
      <c r="H189" s="195">
        <v>61.28</v>
      </c>
      <c r="I189" s="196"/>
      <c r="J189" s="197">
        <f t="shared" si="0"/>
        <v>0</v>
      </c>
      <c r="K189" s="198"/>
      <c r="L189" s="38"/>
      <c r="M189" s="199" t="s">
        <v>1</v>
      </c>
      <c r="N189" s="200" t="s">
        <v>43</v>
      </c>
      <c r="O189" s="70"/>
      <c r="P189" s="201">
        <f t="shared" si="1"/>
        <v>0</v>
      </c>
      <c r="Q189" s="201">
        <v>0</v>
      </c>
      <c r="R189" s="201">
        <f t="shared" si="2"/>
        <v>0</v>
      </c>
      <c r="S189" s="201">
        <v>2.1999999999999999E-2</v>
      </c>
      <c r="T189" s="202">
        <f t="shared" si="3"/>
        <v>1.34816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162</v>
      </c>
      <c r="AT189" s="203" t="s">
        <v>158</v>
      </c>
      <c r="AU189" s="203" t="s">
        <v>87</v>
      </c>
      <c r="AY189" s="16" t="s">
        <v>155</v>
      </c>
      <c r="BE189" s="204">
        <f t="shared" si="4"/>
        <v>0</v>
      </c>
      <c r="BF189" s="204">
        <f t="shared" si="5"/>
        <v>0</v>
      </c>
      <c r="BG189" s="204">
        <f t="shared" si="6"/>
        <v>0</v>
      </c>
      <c r="BH189" s="204">
        <f t="shared" si="7"/>
        <v>0</v>
      </c>
      <c r="BI189" s="204">
        <f t="shared" si="8"/>
        <v>0</v>
      </c>
      <c r="BJ189" s="16" t="s">
        <v>85</v>
      </c>
      <c r="BK189" s="204">
        <f t="shared" si="9"/>
        <v>0</v>
      </c>
      <c r="BL189" s="16" t="s">
        <v>162</v>
      </c>
      <c r="BM189" s="203" t="s">
        <v>1299</v>
      </c>
    </row>
    <row r="190" spans="1:65" s="13" customFormat="1" ht="11.25">
      <c r="B190" s="205"/>
      <c r="C190" s="206"/>
      <c r="D190" s="207" t="s">
        <v>164</v>
      </c>
      <c r="E190" s="208" t="s">
        <v>1</v>
      </c>
      <c r="F190" s="209" t="s">
        <v>1300</v>
      </c>
      <c r="G190" s="206"/>
      <c r="H190" s="210">
        <v>61.28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164</v>
      </c>
      <c r="AU190" s="216" t="s">
        <v>87</v>
      </c>
      <c r="AV190" s="13" t="s">
        <v>87</v>
      </c>
      <c r="AW190" s="13" t="s">
        <v>34</v>
      </c>
      <c r="AX190" s="13" t="s">
        <v>85</v>
      </c>
      <c r="AY190" s="216" t="s">
        <v>155</v>
      </c>
    </row>
    <row r="191" spans="1:65" s="2" customFormat="1" ht="24.2" customHeight="1">
      <c r="A191" s="33"/>
      <c r="B191" s="34"/>
      <c r="C191" s="191" t="s">
        <v>314</v>
      </c>
      <c r="D191" s="191" t="s">
        <v>158</v>
      </c>
      <c r="E191" s="192" t="s">
        <v>1301</v>
      </c>
      <c r="F191" s="193" t="s">
        <v>1302</v>
      </c>
      <c r="G191" s="194" t="s">
        <v>174</v>
      </c>
      <c r="H191" s="195">
        <v>61.28</v>
      </c>
      <c r="I191" s="196"/>
      <c r="J191" s="197">
        <f t="shared" ref="J191:J197" si="10">ROUND(I191*H191,2)</f>
        <v>0</v>
      </c>
      <c r="K191" s="198"/>
      <c r="L191" s="38"/>
      <c r="M191" s="199" t="s">
        <v>1</v>
      </c>
      <c r="N191" s="200" t="s">
        <v>43</v>
      </c>
      <c r="O191" s="70"/>
      <c r="P191" s="201">
        <f t="shared" ref="P191:P197" si="11">O191*H191</f>
        <v>0</v>
      </c>
      <c r="Q191" s="201">
        <v>0</v>
      </c>
      <c r="R191" s="201">
        <f t="shared" ref="R191:R197" si="12">Q191*H191</f>
        <v>0</v>
      </c>
      <c r="S191" s="201">
        <v>0</v>
      </c>
      <c r="T191" s="202">
        <f t="shared" ref="T191:T197" si="13"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162</v>
      </c>
      <c r="AT191" s="203" t="s">
        <v>158</v>
      </c>
      <c r="AU191" s="203" t="s">
        <v>87</v>
      </c>
      <c r="AY191" s="16" t="s">
        <v>155</v>
      </c>
      <c r="BE191" s="204">
        <f t="shared" ref="BE191:BE197" si="14">IF(N191="základní",J191,0)</f>
        <v>0</v>
      </c>
      <c r="BF191" s="204">
        <f t="shared" ref="BF191:BF197" si="15">IF(N191="snížená",J191,0)</f>
        <v>0</v>
      </c>
      <c r="BG191" s="204">
        <f t="shared" ref="BG191:BG197" si="16">IF(N191="zákl. přenesená",J191,0)</f>
        <v>0</v>
      </c>
      <c r="BH191" s="204">
        <f t="shared" ref="BH191:BH197" si="17">IF(N191="sníž. přenesená",J191,0)</f>
        <v>0</v>
      </c>
      <c r="BI191" s="204">
        <f t="shared" ref="BI191:BI197" si="18">IF(N191="nulová",J191,0)</f>
        <v>0</v>
      </c>
      <c r="BJ191" s="16" t="s">
        <v>85</v>
      </c>
      <c r="BK191" s="204">
        <f t="shared" ref="BK191:BK197" si="19">ROUND(I191*H191,2)</f>
        <v>0</v>
      </c>
      <c r="BL191" s="16" t="s">
        <v>162</v>
      </c>
      <c r="BM191" s="203" t="s">
        <v>1303</v>
      </c>
    </row>
    <row r="192" spans="1:65" s="2" customFormat="1" ht="24.2" customHeight="1">
      <c r="A192" s="33"/>
      <c r="B192" s="34"/>
      <c r="C192" s="191" t="s">
        <v>318</v>
      </c>
      <c r="D192" s="191" t="s">
        <v>158</v>
      </c>
      <c r="E192" s="192" t="s">
        <v>1304</v>
      </c>
      <c r="F192" s="193" t="s">
        <v>1305</v>
      </c>
      <c r="G192" s="194" t="s">
        <v>174</v>
      </c>
      <c r="H192" s="195">
        <v>61.28</v>
      </c>
      <c r="I192" s="196"/>
      <c r="J192" s="197">
        <f t="shared" si="10"/>
        <v>0</v>
      </c>
      <c r="K192" s="198"/>
      <c r="L192" s="38"/>
      <c r="M192" s="199" t="s">
        <v>1</v>
      </c>
      <c r="N192" s="200" t="s">
        <v>43</v>
      </c>
      <c r="O192" s="70"/>
      <c r="P192" s="201">
        <f t="shared" si="11"/>
        <v>0</v>
      </c>
      <c r="Q192" s="201">
        <v>0</v>
      </c>
      <c r="R192" s="201">
        <f t="shared" si="12"/>
        <v>0</v>
      </c>
      <c r="S192" s="201">
        <v>0</v>
      </c>
      <c r="T192" s="202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162</v>
      </c>
      <c r="AT192" s="203" t="s">
        <v>158</v>
      </c>
      <c r="AU192" s="203" t="s">
        <v>87</v>
      </c>
      <c r="AY192" s="16" t="s">
        <v>155</v>
      </c>
      <c r="BE192" s="204">
        <f t="shared" si="14"/>
        <v>0</v>
      </c>
      <c r="BF192" s="204">
        <f t="shared" si="15"/>
        <v>0</v>
      </c>
      <c r="BG192" s="204">
        <f t="shared" si="16"/>
        <v>0</v>
      </c>
      <c r="BH192" s="204">
        <f t="shared" si="17"/>
        <v>0</v>
      </c>
      <c r="BI192" s="204">
        <f t="shared" si="18"/>
        <v>0</v>
      </c>
      <c r="BJ192" s="16" t="s">
        <v>85</v>
      </c>
      <c r="BK192" s="204">
        <f t="shared" si="19"/>
        <v>0</v>
      </c>
      <c r="BL192" s="16" t="s">
        <v>162</v>
      </c>
      <c r="BM192" s="203" t="s">
        <v>1306</v>
      </c>
    </row>
    <row r="193" spans="1:65" s="2" customFormat="1" ht="24.2" customHeight="1">
      <c r="A193" s="33"/>
      <c r="B193" s="34"/>
      <c r="C193" s="191" t="s">
        <v>249</v>
      </c>
      <c r="D193" s="191" t="s">
        <v>158</v>
      </c>
      <c r="E193" s="192" t="s">
        <v>1307</v>
      </c>
      <c r="F193" s="193" t="s">
        <v>1308</v>
      </c>
      <c r="G193" s="194" t="s">
        <v>174</v>
      </c>
      <c r="H193" s="195">
        <v>61.28</v>
      </c>
      <c r="I193" s="196"/>
      <c r="J193" s="197">
        <f t="shared" si="10"/>
        <v>0</v>
      </c>
      <c r="K193" s="198"/>
      <c r="L193" s="38"/>
      <c r="M193" s="199" t="s">
        <v>1</v>
      </c>
      <c r="N193" s="200" t="s">
        <v>43</v>
      </c>
      <c r="O193" s="70"/>
      <c r="P193" s="201">
        <f t="shared" si="11"/>
        <v>0</v>
      </c>
      <c r="Q193" s="201">
        <v>1.58E-3</v>
      </c>
      <c r="R193" s="201">
        <f t="shared" si="12"/>
        <v>9.6822400000000003E-2</v>
      </c>
      <c r="S193" s="201">
        <v>0</v>
      </c>
      <c r="T193" s="202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162</v>
      </c>
      <c r="AT193" s="203" t="s">
        <v>158</v>
      </c>
      <c r="AU193" s="203" t="s">
        <v>87</v>
      </c>
      <c r="AY193" s="16" t="s">
        <v>155</v>
      </c>
      <c r="BE193" s="204">
        <f t="shared" si="14"/>
        <v>0</v>
      </c>
      <c r="BF193" s="204">
        <f t="shared" si="15"/>
        <v>0</v>
      </c>
      <c r="BG193" s="204">
        <f t="shared" si="16"/>
        <v>0</v>
      </c>
      <c r="BH193" s="204">
        <f t="shared" si="17"/>
        <v>0</v>
      </c>
      <c r="BI193" s="204">
        <f t="shared" si="18"/>
        <v>0</v>
      </c>
      <c r="BJ193" s="16" t="s">
        <v>85</v>
      </c>
      <c r="BK193" s="204">
        <f t="shared" si="19"/>
        <v>0</v>
      </c>
      <c r="BL193" s="16" t="s">
        <v>162</v>
      </c>
      <c r="BM193" s="203" t="s">
        <v>1309</v>
      </c>
    </row>
    <row r="194" spans="1:65" s="2" customFormat="1" ht="24.2" customHeight="1">
      <c r="A194" s="33"/>
      <c r="B194" s="34"/>
      <c r="C194" s="191" t="s">
        <v>325</v>
      </c>
      <c r="D194" s="191" t="s">
        <v>158</v>
      </c>
      <c r="E194" s="192" t="s">
        <v>1310</v>
      </c>
      <c r="F194" s="193" t="s">
        <v>1311</v>
      </c>
      <c r="G194" s="194" t="s">
        <v>161</v>
      </c>
      <c r="H194" s="195">
        <v>1.5</v>
      </c>
      <c r="I194" s="196"/>
      <c r="J194" s="197">
        <f t="shared" si="10"/>
        <v>0</v>
      </c>
      <c r="K194" s="198"/>
      <c r="L194" s="38"/>
      <c r="M194" s="199" t="s">
        <v>1</v>
      </c>
      <c r="N194" s="200" t="s">
        <v>43</v>
      </c>
      <c r="O194" s="70"/>
      <c r="P194" s="201">
        <f t="shared" si="11"/>
        <v>0</v>
      </c>
      <c r="Q194" s="201">
        <v>2.9965799999999998</v>
      </c>
      <c r="R194" s="201">
        <f t="shared" si="12"/>
        <v>4.4948699999999997</v>
      </c>
      <c r="S194" s="201">
        <v>1.95</v>
      </c>
      <c r="T194" s="202">
        <f t="shared" si="13"/>
        <v>2.9249999999999998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162</v>
      </c>
      <c r="AT194" s="203" t="s">
        <v>158</v>
      </c>
      <c r="AU194" s="203" t="s">
        <v>87</v>
      </c>
      <c r="AY194" s="16" t="s">
        <v>155</v>
      </c>
      <c r="BE194" s="204">
        <f t="shared" si="14"/>
        <v>0</v>
      </c>
      <c r="BF194" s="204">
        <f t="shared" si="15"/>
        <v>0</v>
      </c>
      <c r="BG194" s="204">
        <f t="shared" si="16"/>
        <v>0</v>
      </c>
      <c r="BH194" s="204">
        <f t="shared" si="17"/>
        <v>0</v>
      </c>
      <c r="BI194" s="204">
        <f t="shared" si="18"/>
        <v>0</v>
      </c>
      <c r="BJ194" s="16" t="s">
        <v>85</v>
      </c>
      <c r="BK194" s="204">
        <f t="shared" si="19"/>
        <v>0</v>
      </c>
      <c r="BL194" s="16" t="s">
        <v>162</v>
      </c>
      <c r="BM194" s="203" t="s">
        <v>1312</v>
      </c>
    </row>
    <row r="195" spans="1:65" s="2" customFormat="1" ht="24.2" customHeight="1">
      <c r="A195" s="33"/>
      <c r="B195" s="34"/>
      <c r="C195" s="191" t="s">
        <v>329</v>
      </c>
      <c r="D195" s="191" t="s">
        <v>158</v>
      </c>
      <c r="E195" s="192" t="s">
        <v>1313</v>
      </c>
      <c r="F195" s="193" t="s">
        <v>1314</v>
      </c>
      <c r="G195" s="194" t="s">
        <v>174</v>
      </c>
      <c r="H195" s="195">
        <v>61.28</v>
      </c>
      <c r="I195" s="196"/>
      <c r="J195" s="197">
        <f t="shared" si="10"/>
        <v>0</v>
      </c>
      <c r="K195" s="198"/>
      <c r="L195" s="38"/>
      <c r="M195" s="199" t="s">
        <v>1</v>
      </c>
      <c r="N195" s="200" t="s">
        <v>43</v>
      </c>
      <c r="O195" s="70"/>
      <c r="P195" s="201">
        <f t="shared" si="11"/>
        <v>0</v>
      </c>
      <c r="Q195" s="201">
        <v>5.8279999999999998E-2</v>
      </c>
      <c r="R195" s="201">
        <f t="shared" si="12"/>
        <v>3.5713984000000001</v>
      </c>
      <c r="S195" s="201">
        <v>0</v>
      </c>
      <c r="T195" s="202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162</v>
      </c>
      <c r="AT195" s="203" t="s">
        <v>158</v>
      </c>
      <c r="AU195" s="203" t="s">
        <v>87</v>
      </c>
      <c r="AY195" s="16" t="s">
        <v>155</v>
      </c>
      <c r="BE195" s="204">
        <f t="shared" si="14"/>
        <v>0</v>
      </c>
      <c r="BF195" s="204">
        <f t="shared" si="15"/>
        <v>0</v>
      </c>
      <c r="BG195" s="204">
        <f t="shared" si="16"/>
        <v>0</v>
      </c>
      <c r="BH195" s="204">
        <f t="shared" si="17"/>
        <v>0</v>
      </c>
      <c r="BI195" s="204">
        <f t="shared" si="18"/>
        <v>0</v>
      </c>
      <c r="BJ195" s="16" t="s">
        <v>85</v>
      </c>
      <c r="BK195" s="204">
        <f t="shared" si="19"/>
        <v>0</v>
      </c>
      <c r="BL195" s="16" t="s">
        <v>162</v>
      </c>
      <c r="BM195" s="203" t="s">
        <v>1315</v>
      </c>
    </row>
    <row r="196" spans="1:65" s="2" customFormat="1" ht="24.2" customHeight="1">
      <c r="A196" s="33"/>
      <c r="B196" s="34"/>
      <c r="C196" s="191" t="s">
        <v>334</v>
      </c>
      <c r="D196" s="191" t="s">
        <v>158</v>
      </c>
      <c r="E196" s="192" t="s">
        <v>1316</v>
      </c>
      <c r="F196" s="193" t="s">
        <v>1317</v>
      </c>
      <c r="G196" s="194" t="s">
        <v>174</v>
      </c>
      <c r="H196" s="195">
        <v>61.28</v>
      </c>
      <c r="I196" s="196"/>
      <c r="J196" s="197">
        <f t="shared" si="10"/>
        <v>0</v>
      </c>
      <c r="K196" s="198"/>
      <c r="L196" s="38"/>
      <c r="M196" s="199" t="s">
        <v>1</v>
      </c>
      <c r="N196" s="200" t="s">
        <v>43</v>
      </c>
      <c r="O196" s="70"/>
      <c r="P196" s="201">
        <f t="shared" si="11"/>
        <v>0</v>
      </c>
      <c r="Q196" s="201">
        <v>1.16E-3</v>
      </c>
      <c r="R196" s="201">
        <f t="shared" si="12"/>
        <v>7.1084800000000004E-2</v>
      </c>
      <c r="S196" s="201">
        <v>0</v>
      </c>
      <c r="T196" s="202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162</v>
      </c>
      <c r="AT196" s="203" t="s">
        <v>158</v>
      </c>
      <c r="AU196" s="203" t="s">
        <v>87</v>
      </c>
      <c r="AY196" s="16" t="s">
        <v>155</v>
      </c>
      <c r="BE196" s="204">
        <f t="shared" si="14"/>
        <v>0</v>
      </c>
      <c r="BF196" s="204">
        <f t="shared" si="15"/>
        <v>0</v>
      </c>
      <c r="BG196" s="204">
        <f t="shared" si="16"/>
        <v>0</v>
      </c>
      <c r="BH196" s="204">
        <f t="shared" si="17"/>
        <v>0</v>
      </c>
      <c r="BI196" s="204">
        <f t="shared" si="18"/>
        <v>0</v>
      </c>
      <c r="BJ196" s="16" t="s">
        <v>85</v>
      </c>
      <c r="BK196" s="204">
        <f t="shared" si="19"/>
        <v>0</v>
      </c>
      <c r="BL196" s="16" t="s">
        <v>162</v>
      </c>
      <c r="BM196" s="203" t="s">
        <v>1318</v>
      </c>
    </row>
    <row r="197" spans="1:65" s="2" customFormat="1" ht="14.45" customHeight="1">
      <c r="A197" s="33"/>
      <c r="B197" s="34"/>
      <c r="C197" s="191" t="s">
        <v>340</v>
      </c>
      <c r="D197" s="191" t="s">
        <v>158</v>
      </c>
      <c r="E197" s="192" t="s">
        <v>1319</v>
      </c>
      <c r="F197" s="193" t="s">
        <v>1320</v>
      </c>
      <c r="G197" s="194" t="s">
        <v>174</v>
      </c>
      <c r="H197" s="195">
        <v>38.4</v>
      </c>
      <c r="I197" s="196"/>
      <c r="J197" s="197">
        <f t="shared" si="10"/>
        <v>0</v>
      </c>
      <c r="K197" s="198"/>
      <c r="L197" s="38"/>
      <c r="M197" s="199" t="s">
        <v>1</v>
      </c>
      <c r="N197" s="200" t="s">
        <v>43</v>
      </c>
      <c r="O197" s="70"/>
      <c r="P197" s="201">
        <f t="shared" si="11"/>
        <v>0</v>
      </c>
      <c r="Q197" s="201">
        <v>3.5000000000000001E-3</v>
      </c>
      <c r="R197" s="201">
        <f t="shared" si="12"/>
        <v>0.13439999999999999</v>
      </c>
      <c r="S197" s="201">
        <v>0</v>
      </c>
      <c r="T197" s="202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239</v>
      </c>
      <c r="AT197" s="203" t="s">
        <v>158</v>
      </c>
      <c r="AU197" s="203" t="s">
        <v>87</v>
      </c>
      <c r="AY197" s="16" t="s">
        <v>155</v>
      </c>
      <c r="BE197" s="204">
        <f t="shared" si="14"/>
        <v>0</v>
      </c>
      <c r="BF197" s="204">
        <f t="shared" si="15"/>
        <v>0</v>
      </c>
      <c r="BG197" s="204">
        <f t="shared" si="16"/>
        <v>0</v>
      </c>
      <c r="BH197" s="204">
        <f t="shared" si="17"/>
        <v>0</v>
      </c>
      <c r="BI197" s="204">
        <f t="shared" si="18"/>
        <v>0</v>
      </c>
      <c r="BJ197" s="16" t="s">
        <v>85</v>
      </c>
      <c r="BK197" s="204">
        <f t="shared" si="19"/>
        <v>0</v>
      </c>
      <c r="BL197" s="16" t="s">
        <v>239</v>
      </c>
      <c r="BM197" s="203" t="s">
        <v>1321</v>
      </c>
    </row>
    <row r="198" spans="1:65" s="13" customFormat="1" ht="11.25">
      <c r="B198" s="205"/>
      <c r="C198" s="206"/>
      <c r="D198" s="207" t="s">
        <v>164</v>
      </c>
      <c r="E198" s="208" t="s">
        <v>1</v>
      </c>
      <c r="F198" s="209" t="s">
        <v>1322</v>
      </c>
      <c r="G198" s="206"/>
      <c r="H198" s="210">
        <v>38.4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164</v>
      </c>
      <c r="AU198" s="216" t="s">
        <v>87</v>
      </c>
      <c r="AV198" s="13" t="s">
        <v>87</v>
      </c>
      <c r="AW198" s="13" t="s">
        <v>34</v>
      </c>
      <c r="AX198" s="13" t="s">
        <v>85</v>
      </c>
      <c r="AY198" s="216" t="s">
        <v>155</v>
      </c>
    </row>
    <row r="199" spans="1:65" s="12" customFormat="1" ht="22.9" customHeight="1">
      <c r="B199" s="175"/>
      <c r="C199" s="176"/>
      <c r="D199" s="177" t="s">
        <v>77</v>
      </c>
      <c r="E199" s="189" t="s">
        <v>197</v>
      </c>
      <c r="F199" s="189" t="s">
        <v>198</v>
      </c>
      <c r="G199" s="176"/>
      <c r="H199" s="176"/>
      <c r="I199" s="179"/>
      <c r="J199" s="190">
        <f>BK199</f>
        <v>0</v>
      </c>
      <c r="K199" s="176"/>
      <c r="L199" s="181"/>
      <c r="M199" s="182"/>
      <c r="N199" s="183"/>
      <c r="O199" s="183"/>
      <c r="P199" s="184">
        <f>SUM(P200:P209)</f>
        <v>0</v>
      </c>
      <c r="Q199" s="183"/>
      <c r="R199" s="184">
        <f>SUM(R200:R209)</f>
        <v>0</v>
      </c>
      <c r="S199" s="183"/>
      <c r="T199" s="185">
        <f>SUM(T200:T209)</f>
        <v>0</v>
      </c>
      <c r="AR199" s="186" t="s">
        <v>85</v>
      </c>
      <c r="AT199" s="187" t="s">
        <v>77</v>
      </c>
      <c r="AU199" s="187" t="s">
        <v>85</v>
      </c>
      <c r="AY199" s="186" t="s">
        <v>155</v>
      </c>
      <c r="BK199" s="188">
        <f>SUM(BK200:BK209)</f>
        <v>0</v>
      </c>
    </row>
    <row r="200" spans="1:65" s="2" customFormat="1" ht="24.2" customHeight="1">
      <c r="A200" s="33"/>
      <c r="B200" s="34"/>
      <c r="C200" s="191" t="s">
        <v>345</v>
      </c>
      <c r="D200" s="191" t="s">
        <v>158</v>
      </c>
      <c r="E200" s="192" t="s">
        <v>939</v>
      </c>
      <c r="F200" s="193" t="s">
        <v>940</v>
      </c>
      <c r="G200" s="194" t="s">
        <v>202</v>
      </c>
      <c r="H200" s="195">
        <v>11.63</v>
      </c>
      <c r="I200" s="196"/>
      <c r="J200" s="197">
        <f>ROUND(I200*H200,2)</f>
        <v>0</v>
      </c>
      <c r="K200" s="198"/>
      <c r="L200" s="38"/>
      <c r="M200" s="199" t="s">
        <v>1</v>
      </c>
      <c r="N200" s="200" t="s">
        <v>43</v>
      </c>
      <c r="O200" s="70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162</v>
      </c>
      <c r="AT200" s="203" t="s">
        <v>158</v>
      </c>
      <c r="AU200" s="203" t="s">
        <v>87</v>
      </c>
      <c r="AY200" s="16" t="s">
        <v>155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6" t="s">
        <v>85</v>
      </c>
      <c r="BK200" s="204">
        <f>ROUND(I200*H200,2)</f>
        <v>0</v>
      </c>
      <c r="BL200" s="16" t="s">
        <v>162</v>
      </c>
      <c r="BM200" s="203" t="s">
        <v>941</v>
      </c>
    </row>
    <row r="201" spans="1:65" s="2" customFormat="1" ht="24.2" customHeight="1">
      <c r="A201" s="33"/>
      <c r="B201" s="34"/>
      <c r="C201" s="191" t="s">
        <v>349</v>
      </c>
      <c r="D201" s="191" t="s">
        <v>158</v>
      </c>
      <c r="E201" s="192" t="s">
        <v>204</v>
      </c>
      <c r="F201" s="193" t="s">
        <v>942</v>
      </c>
      <c r="G201" s="194" t="s">
        <v>202</v>
      </c>
      <c r="H201" s="195">
        <v>11.63</v>
      </c>
      <c r="I201" s="196"/>
      <c r="J201" s="197">
        <f>ROUND(I201*H201,2)</f>
        <v>0</v>
      </c>
      <c r="K201" s="198"/>
      <c r="L201" s="38"/>
      <c r="M201" s="199" t="s">
        <v>1</v>
      </c>
      <c r="N201" s="200" t="s">
        <v>43</v>
      </c>
      <c r="O201" s="70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162</v>
      </c>
      <c r="AT201" s="203" t="s">
        <v>158</v>
      </c>
      <c r="AU201" s="203" t="s">
        <v>87</v>
      </c>
      <c r="AY201" s="16" t="s">
        <v>155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162</v>
      </c>
      <c r="BM201" s="203" t="s">
        <v>943</v>
      </c>
    </row>
    <row r="202" spans="1:65" s="2" customFormat="1" ht="24.2" customHeight="1">
      <c r="A202" s="33"/>
      <c r="B202" s="34"/>
      <c r="C202" s="191" t="s">
        <v>356</v>
      </c>
      <c r="D202" s="191" t="s">
        <v>158</v>
      </c>
      <c r="E202" s="192" t="s">
        <v>208</v>
      </c>
      <c r="F202" s="193" t="s">
        <v>209</v>
      </c>
      <c r="G202" s="194" t="s">
        <v>202</v>
      </c>
      <c r="H202" s="195">
        <v>220.97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43</v>
      </c>
      <c r="O202" s="70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162</v>
      </c>
      <c r="AT202" s="203" t="s">
        <v>158</v>
      </c>
      <c r="AU202" s="203" t="s">
        <v>87</v>
      </c>
      <c r="AY202" s="16" t="s">
        <v>155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162</v>
      </c>
      <c r="BM202" s="203" t="s">
        <v>944</v>
      </c>
    </row>
    <row r="203" spans="1:65" s="13" customFormat="1" ht="11.25">
      <c r="B203" s="205"/>
      <c r="C203" s="206"/>
      <c r="D203" s="207" t="s">
        <v>164</v>
      </c>
      <c r="E203" s="206"/>
      <c r="F203" s="209" t="s">
        <v>1323</v>
      </c>
      <c r="G203" s="206"/>
      <c r="H203" s="210">
        <v>220.97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164</v>
      </c>
      <c r="AU203" s="216" t="s">
        <v>87</v>
      </c>
      <c r="AV203" s="13" t="s">
        <v>87</v>
      </c>
      <c r="AW203" s="13" t="s">
        <v>4</v>
      </c>
      <c r="AX203" s="13" t="s">
        <v>85</v>
      </c>
      <c r="AY203" s="216" t="s">
        <v>155</v>
      </c>
    </row>
    <row r="204" spans="1:65" s="2" customFormat="1" ht="24.2" customHeight="1">
      <c r="A204" s="33"/>
      <c r="B204" s="34"/>
      <c r="C204" s="191" t="s">
        <v>360</v>
      </c>
      <c r="D204" s="191" t="s">
        <v>158</v>
      </c>
      <c r="E204" s="192" t="s">
        <v>946</v>
      </c>
      <c r="F204" s="193" t="s">
        <v>947</v>
      </c>
      <c r="G204" s="194" t="s">
        <v>202</v>
      </c>
      <c r="H204" s="195">
        <v>0.35199999999999998</v>
      </c>
      <c r="I204" s="196"/>
      <c r="J204" s="197">
        <f>ROUND(I204*H204,2)</f>
        <v>0</v>
      </c>
      <c r="K204" s="198"/>
      <c r="L204" s="38"/>
      <c r="M204" s="199" t="s">
        <v>1</v>
      </c>
      <c r="N204" s="200" t="s">
        <v>43</v>
      </c>
      <c r="O204" s="70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162</v>
      </c>
      <c r="AT204" s="203" t="s">
        <v>158</v>
      </c>
      <c r="AU204" s="203" t="s">
        <v>87</v>
      </c>
      <c r="AY204" s="16" t="s">
        <v>155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162</v>
      </c>
      <c r="BM204" s="203" t="s">
        <v>948</v>
      </c>
    </row>
    <row r="205" spans="1:65" s="2" customFormat="1" ht="78">
      <c r="A205" s="33"/>
      <c r="B205" s="34"/>
      <c r="C205" s="35"/>
      <c r="D205" s="207" t="s">
        <v>225</v>
      </c>
      <c r="E205" s="35"/>
      <c r="F205" s="217" t="s">
        <v>949</v>
      </c>
      <c r="G205" s="35"/>
      <c r="H205" s="35"/>
      <c r="I205" s="218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225</v>
      </c>
      <c r="AU205" s="16" t="s">
        <v>87</v>
      </c>
    </row>
    <row r="206" spans="1:65" s="13" customFormat="1" ht="11.25">
      <c r="B206" s="205"/>
      <c r="C206" s="206"/>
      <c r="D206" s="207" t="s">
        <v>164</v>
      </c>
      <c r="E206" s="208" t="s">
        <v>1</v>
      </c>
      <c r="F206" s="209" t="s">
        <v>1324</v>
      </c>
      <c r="G206" s="206"/>
      <c r="H206" s="210">
        <v>0.35199999999999998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164</v>
      </c>
      <c r="AU206" s="216" t="s">
        <v>87</v>
      </c>
      <c r="AV206" s="13" t="s">
        <v>87</v>
      </c>
      <c r="AW206" s="13" t="s">
        <v>34</v>
      </c>
      <c r="AX206" s="13" t="s">
        <v>85</v>
      </c>
      <c r="AY206" s="216" t="s">
        <v>155</v>
      </c>
    </row>
    <row r="207" spans="1:65" s="2" customFormat="1" ht="24.2" customHeight="1">
      <c r="A207" s="33"/>
      <c r="B207" s="34"/>
      <c r="C207" s="191" t="s">
        <v>364</v>
      </c>
      <c r="D207" s="191" t="s">
        <v>158</v>
      </c>
      <c r="E207" s="192" t="s">
        <v>951</v>
      </c>
      <c r="F207" s="193" t="s">
        <v>952</v>
      </c>
      <c r="G207" s="194" t="s">
        <v>202</v>
      </c>
      <c r="H207" s="195">
        <v>5.1059999999999999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43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162</v>
      </c>
      <c r="AT207" s="203" t="s">
        <v>158</v>
      </c>
      <c r="AU207" s="203" t="s">
        <v>87</v>
      </c>
      <c r="AY207" s="16" t="s">
        <v>155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162</v>
      </c>
      <c r="BM207" s="203" t="s">
        <v>953</v>
      </c>
    </row>
    <row r="208" spans="1:65" s="2" customFormat="1" ht="24.2" customHeight="1">
      <c r="A208" s="33"/>
      <c r="B208" s="34"/>
      <c r="C208" s="191" t="s">
        <v>368</v>
      </c>
      <c r="D208" s="191" t="s">
        <v>158</v>
      </c>
      <c r="E208" s="192" t="s">
        <v>217</v>
      </c>
      <c r="F208" s="193" t="s">
        <v>218</v>
      </c>
      <c r="G208" s="194" t="s">
        <v>202</v>
      </c>
      <c r="H208" s="195">
        <v>6.1719999999999997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43</v>
      </c>
      <c r="O208" s="70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162</v>
      </c>
      <c r="AT208" s="203" t="s">
        <v>158</v>
      </c>
      <c r="AU208" s="203" t="s">
        <v>87</v>
      </c>
      <c r="AY208" s="16" t="s">
        <v>155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162</v>
      </c>
      <c r="BM208" s="203" t="s">
        <v>955</v>
      </c>
    </row>
    <row r="209" spans="1:65" s="13" customFormat="1" ht="11.25">
      <c r="B209" s="205"/>
      <c r="C209" s="206"/>
      <c r="D209" s="207" t="s">
        <v>164</v>
      </c>
      <c r="E209" s="208" t="s">
        <v>1</v>
      </c>
      <c r="F209" s="209" t="s">
        <v>1325</v>
      </c>
      <c r="G209" s="206"/>
      <c r="H209" s="210">
        <v>6.1719999999999997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164</v>
      </c>
      <c r="AU209" s="216" t="s">
        <v>87</v>
      </c>
      <c r="AV209" s="13" t="s">
        <v>87</v>
      </c>
      <c r="AW209" s="13" t="s">
        <v>34</v>
      </c>
      <c r="AX209" s="13" t="s">
        <v>85</v>
      </c>
      <c r="AY209" s="216" t="s">
        <v>155</v>
      </c>
    </row>
    <row r="210" spans="1:65" s="12" customFormat="1" ht="22.9" customHeight="1">
      <c r="B210" s="175"/>
      <c r="C210" s="176"/>
      <c r="D210" s="177" t="s">
        <v>77</v>
      </c>
      <c r="E210" s="189" t="s">
        <v>227</v>
      </c>
      <c r="F210" s="189" t="s">
        <v>228</v>
      </c>
      <c r="G210" s="176"/>
      <c r="H210" s="176"/>
      <c r="I210" s="179"/>
      <c r="J210" s="190">
        <f>BK210</f>
        <v>0</v>
      </c>
      <c r="K210" s="176"/>
      <c r="L210" s="181"/>
      <c r="M210" s="182"/>
      <c r="N210" s="183"/>
      <c r="O210" s="183"/>
      <c r="P210" s="184">
        <f>P211</f>
        <v>0</v>
      </c>
      <c r="Q210" s="183"/>
      <c r="R210" s="184">
        <f>R211</f>
        <v>0</v>
      </c>
      <c r="S210" s="183"/>
      <c r="T210" s="185">
        <f>T211</f>
        <v>0</v>
      </c>
      <c r="AR210" s="186" t="s">
        <v>85</v>
      </c>
      <c r="AT210" s="187" t="s">
        <v>77</v>
      </c>
      <c r="AU210" s="187" t="s">
        <v>85</v>
      </c>
      <c r="AY210" s="186" t="s">
        <v>155</v>
      </c>
      <c r="BK210" s="188">
        <f>BK211</f>
        <v>0</v>
      </c>
    </row>
    <row r="211" spans="1:65" s="2" customFormat="1" ht="14.45" customHeight="1">
      <c r="A211" s="33"/>
      <c r="B211" s="34"/>
      <c r="C211" s="191" t="s">
        <v>374</v>
      </c>
      <c r="D211" s="191" t="s">
        <v>158</v>
      </c>
      <c r="E211" s="192" t="s">
        <v>957</v>
      </c>
      <c r="F211" s="193" t="s">
        <v>958</v>
      </c>
      <c r="G211" s="194" t="s">
        <v>202</v>
      </c>
      <c r="H211" s="195">
        <v>19.582999999999998</v>
      </c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43</v>
      </c>
      <c r="O211" s="70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162</v>
      </c>
      <c r="AT211" s="203" t="s">
        <v>158</v>
      </c>
      <c r="AU211" s="203" t="s">
        <v>87</v>
      </c>
      <c r="AY211" s="16" t="s">
        <v>155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162</v>
      </c>
      <c r="BM211" s="203" t="s">
        <v>959</v>
      </c>
    </row>
    <row r="212" spans="1:65" s="12" customFormat="1" ht="25.9" customHeight="1">
      <c r="B212" s="175"/>
      <c r="C212" s="176"/>
      <c r="D212" s="177" t="s">
        <v>77</v>
      </c>
      <c r="E212" s="178" t="s">
        <v>233</v>
      </c>
      <c r="F212" s="178" t="s">
        <v>234</v>
      </c>
      <c r="G212" s="176"/>
      <c r="H212" s="176"/>
      <c r="I212" s="179"/>
      <c r="J212" s="180">
        <f>BK212</f>
        <v>0</v>
      </c>
      <c r="K212" s="176"/>
      <c r="L212" s="181"/>
      <c r="M212" s="182"/>
      <c r="N212" s="183"/>
      <c r="O212" s="183"/>
      <c r="P212" s="184">
        <f>P213+P219+P222+P234+P242+P252+P270+P299+P308+P311</f>
        <v>0</v>
      </c>
      <c r="Q212" s="183"/>
      <c r="R212" s="184">
        <f>R213+R219+R222+R234+R242+R252+R270+R299+R308+R311</f>
        <v>2.1987236000000001</v>
      </c>
      <c r="S212" s="183"/>
      <c r="T212" s="185">
        <f>T213+T219+T222+T234+T242+T252+T270+T299+T308+T311</f>
        <v>0.42187980000000008</v>
      </c>
      <c r="AR212" s="186" t="s">
        <v>87</v>
      </c>
      <c r="AT212" s="187" t="s">
        <v>77</v>
      </c>
      <c r="AU212" s="187" t="s">
        <v>78</v>
      </c>
      <c r="AY212" s="186" t="s">
        <v>155</v>
      </c>
      <c r="BK212" s="188">
        <f>BK213+BK219+BK222+BK234+BK242+BK252+BK270+BK299+BK308+BK311</f>
        <v>0</v>
      </c>
    </row>
    <row r="213" spans="1:65" s="12" customFormat="1" ht="22.9" customHeight="1">
      <c r="B213" s="175"/>
      <c r="C213" s="176"/>
      <c r="D213" s="177" t="s">
        <v>77</v>
      </c>
      <c r="E213" s="189" t="s">
        <v>960</v>
      </c>
      <c r="F213" s="189" t="s">
        <v>961</v>
      </c>
      <c r="G213" s="176"/>
      <c r="H213" s="176"/>
      <c r="I213" s="179"/>
      <c r="J213" s="190">
        <f>BK213</f>
        <v>0</v>
      </c>
      <c r="K213" s="176"/>
      <c r="L213" s="181"/>
      <c r="M213" s="182"/>
      <c r="N213" s="183"/>
      <c r="O213" s="183"/>
      <c r="P213" s="184">
        <f>SUM(P214:P218)</f>
        <v>0</v>
      </c>
      <c r="Q213" s="183"/>
      <c r="R213" s="184">
        <f>SUM(R214:R218)</f>
        <v>0</v>
      </c>
      <c r="S213" s="183"/>
      <c r="T213" s="185">
        <f>SUM(T214:T218)</f>
        <v>1.8599999999999998E-2</v>
      </c>
      <c r="AR213" s="186" t="s">
        <v>87</v>
      </c>
      <c r="AT213" s="187" t="s">
        <v>77</v>
      </c>
      <c r="AU213" s="187" t="s">
        <v>85</v>
      </c>
      <c r="AY213" s="186" t="s">
        <v>155</v>
      </c>
      <c r="BK213" s="188">
        <f>SUM(BK214:BK218)</f>
        <v>0</v>
      </c>
    </row>
    <row r="214" spans="1:65" s="2" customFormat="1" ht="24.2" customHeight="1">
      <c r="A214" s="33"/>
      <c r="B214" s="34"/>
      <c r="C214" s="191" t="s">
        <v>379</v>
      </c>
      <c r="D214" s="191" t="s">
        <v>158</v>
      </c>
      <c r="E214" s="192" t="s">
        <v>962</v>
      </c>
      <c r="F214" s="193" t="s">
        <v>963</v>
      </c>
      <c r="G214" s="194" t="s">
        <v>179</v>
      </c>
      <c r="H214" s="195">
        <v>30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43</v>
      </c>
      <c r="O214" s="70"/>
      <c r="P214" s="201">
        <f>O214*H214</f>
        <v>0</v>
      </c>
      <c r="Q214" s="201">
        <v>0</v>
      </c>
      <c r="R214" s="201">
        <f>Q214*H214</f>
        <v>0</v>
      </c>
      <c r="S214" s="201">
        <v>6.2E-4</v>
      </c>
      <c r="T214" s="202">
        <f>S214*H214</f>
        <v>1.8599999999999998E-2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239</v>
      </c>
      <c r="AT214" s="203" t="s">
        <v>158</v>
      </c>
      <c r="AU214" s="203" t="s">
        <v>87</v>
      </c>
      <c r="AY214" s="16" t="s">
        <v>155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239</v>
      </c>
      <c r="BM214" s="203" t="s">
        <v>964</v>
      </c>
    </row>
    <row r="215" spans="1:65" s="2" customFormat="1" ht="37.9" customHeight="1">
      <c r="A215" s="33"/>
      <c r="B215" s="34"/>
      <c r="C215" s="191" t="s">
        <v>383</v>
      </c>
      <c r="D215" s="191" t="s">
        <v>158</v>
      </c>
      <c r="E215" s="192" t="s">
        <v>384</v>
      </c>
      <c r="F215" s="193" t="s">
        <v>965</v>
      </c>
      <c r="G215" s="194" t="s">
        <v>179</v>
      </c>
      <c r="H215" s="195">
        <v>30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43</v>
      </c>
      <c r="O215" s="70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239</v>
      </c>
      <c r="AT215" s="203" t="s">
        <v>158</v>
      </c>
      <c r="AU215" s="203" t="s">
        <v>87</v>
      </c>
      <c r="AY215" s="16" t="s">
        <v>155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239</v>
      </c>
      <c r="BM215" s="203" t="s">
        <v>966</v>
      </c>
    </row>
    <row r="216" spans="1:65" s="2" customFormat="1" ht="14.45" customHeight="1">
      <c r="A216" s="33"/>
      <c r="B216" s="34"/>
      <c r="C216" s="191" t="s">
        <v>387</v>
      </c>
      <c r="D216" s="191" t="s">
        <v>158</v>
      </c>
      <c r="E216" s="192" t="s">
        <v>967</v>
      </c>
      <c r="F216" s="193" t="s">
        <v>968</v>
      </c>
      <c r="G216" s="194" t="s">
        <v>187</v>
      </c>
      <c r="H216" s="195">
        <v>1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43</v>
      </c>
      <c r="O216" s="70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239</v>
      </c>
      <c r="AT216" s="203" t="s">
        <v>158</v>
      </c>
      <c r="AU216" s="203" t="s">
        <v>87</v>
      </c>
      <c r="AY216" s="16" t="s">
        <v>155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239</v>
      </c>
      <c r="BM216" s="203" t="s">
        <v>969</v>
      </c>
    </row>
    <row r="217" spans="1:65" s="2" customFormat="1" ht="24.2" customHeight="1">
      <c r="A217" s="33"/>
      <c r="B217" s="34"/>
      <c r="C217" s="191" t="s">
        <v>391</v>
      </c>
      <c r="D217" s="191" t="s">
        <v>158</v>
      </c>
      <c r="E217" s="192" t="s">
        <v>380</v>
      </c>
      <c r="F217" s="193" t="s">
        <v>970</v>
      </c>
      <c r="G217" s="194" t="s">
        <v>187</v>
      </c>
      <c r="H217" s="195">
        <v>1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43</v>
      </c>
      <c r="O217" s="70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377</v>
      </c>
      <c r="AT217" s="203" t="s">
        <v>158</v>
      </c>
      <c r="AU217" s="203" t="s">
        <v>87</v>
      </c>
      <c r="AY217" s="16" t="s">
        <v>155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377</v>
      </c>
      <c r="BM217" s="203" t="s">
        <v>971</v>
      </c>
    </row>
    <row r="218" spans="1:65" s="2" customFormat="1" ht="24.2" customHeight="1">
      <c r="A218" s="33"/>
      <c r="B218" s="34"/>
      <c r="C218" s="191" t="s">
        <v>397</v>
      </c>
      <c r="D218" s="191" t="s">
        <v>158</v>
      </c>
      <c r="E218" s="192" t="s">
        <v>375</v>
      </c>
      <c r="F218" s="193" t="s">
        <v>972</v>
      </c>
      <c r="G218" s="194" t="s">
        <v>187</v>
      </c>
      <c r="H218" s="195">
        <v>1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43</v>
      </c>
      <c r="O218" s="70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377</v>
      </c>
      <c r="AT218" s="203" t="s">
        <v>158</v>
      </c>
      <c r="AU218" s="203" t="s">
        <v>87</v>
      </c>
      <c r="AY218" s="16" t="s">
        <v>155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377</v>
      </c>
      <c r="BM218" s="203" t="s">
        <v>973</v>
      </c>
    </row>
    <row r="219" spans="1:65" s="12" customFormat="1" ht="22.9" customHeight="1">
      <c r="B219" s="175"/>
      <c r="C219" s="176"/>
      <c r="D219" s="177" t="s">
        <v>77</v>
      </c>
      <c r="E219" s="189" t="s">
        <v>372</v>
      </c>
      <c r="F219" s="189" t="s">
        <v>373</v>
      </c>
      <c r="G219" s="176"/>
      <c r="H219" s="176"/>
      <c r="I219" s="179"/>
      <c r="J219" s="190">
        <f>BK219</f>
        <v>0</v>
      </c>
      <c r="K219" s="176"/>
      <c r="L219" s="181"/>
      <c r="M219" s="182"/>
      <c r="N219" s="183"/>
      <c r="O219" s="183"/>
      <c r="P219" s="184">
        <f>SUM(P220:P221)</f>
        <v>0</v>
      </c>
      <c r="Q219" s="183"/>
      <c r="R219" s="184">
        <f>SUM(R220:R221)</f>
        <v>0</v>
      </c>
      <c r="S219" s="183"/>
      <c r="T219" s="185">
        <f>SUM(T220:T221)</f>
        <v>0</v>
      </c>
      <c r="AR219" s="186" t="s">
        <v>87</v>
      </c>
      <c r="AT219" s="187" t="s">
        <v>77</v>
      </c>
      <c r="AU219" s="187" t="s">
        <v>85</v>
      </c>
      <c r="AY219" s="186" t="s">
        <v>155</v>
      </c>
      <c r="BK219" s="188">
        <f>SUM(BK220:BK221)</f>
        <v>0</v>
      </c>
    </row>
    <row r="220" spans="1:65" s="2" customFormat="1" ht="62.65" customHeight="1">
      <c r="A220" s="33"/>
      <c r="B220" s="34"/>
      <c r="C220" s="191" t="s">
        <v>401</v>
      </c>
      <c r="D220" s="191" t="s">
        <v>158</v>
      </c>
      <c r="E220" s="192" t="s">
        <v>974</v>
      </c>
      <c r="F220" s="193" t="s">
        <v>975</v>
      </c>
      <c r="G220" s="194" t="s">
        <v>179</v>
      </c>
      <c r="H220" s="195">
        <v>50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43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239</v>
      </c>
      <c r="AT220" s="203" t="s">
        <v>158</v>
      </c>
      <c r="AU220" s="203" t="s">
        <v>87</v>
      </c>
      <c r="AY220" s="16" t="s">
        <v>155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239</v>
      </c>
      <c r="BM220" s="203" t="s">
        <v>976</v>
      </c>
    </row>
    <row r="221" spans="1:65" s="2" customFormat="1" ht="49.15" customHeight="1">
      <c r="A221" s="33"/>
      <c r="B221" s="34"/>
      <c r="C221" s="191" t="s">
        <v>406</v>
      </c>
      <c r="D221" s="191" t="s">
        <v>158</v>
      </c>
      <c r="E221" s="192" t="s">
        <v>977</v>
      </c>
      <c r="F221" s="193" t="s">
        <v>978</v>
      </c>
      <c r="G221" s="194" t="s">
        <v>979</v>
      </c>
      <c r="H221" s="195">
        <v>1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43</v>
      </c>
      <c r="O221" s="70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162</v>
      </c>
      <c r="AT221" s="203" t="s">
        <v>158</v>
      </c>
      <c r="AU221" s="203" t="s">
        <v>87</v>
      </c>
      <c r="AY221" s="16" t="s">
        <v>155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162</v>
      </c>
      <c r="BM221" s="203" t="s">
        <v>980</v>
      </c>
    </row>
    <row r="222" spans="1:65" s="12" customFormat="1" ht="22.9" customHeight="1">
      <c r="B222" s="175"/>
      <c r="C222" s="176"/>
      <c r="D222" s="177" t="s">
        <v>77</v>
      </c>
      <c r="E222" s="189" t="s">
        <v>981</v>
      </c>
      <c r="F222" s="189" t="s">
        <v>982</v>
      </c>
      <c r="G222" s="176"/>
      <c r="H222" s="176"/>
      <c r="I222" s="179"/>
      <c r="J222" s="190">
        <f>BK222</f>
        <v>0</v>
      </c>
      <c r="K222" s="176"/>
      <c r="L222" s="181"/>
      <c r="M222" s="182"/>
      <c r="N222" s="183"/>
      <c r="O222" s="183"/>
      <c r="P222" s="184">
        <f>SUM(P223:P233)</f>
        <v>0</v>
      </c>
      <c r="Q222" s="183"/>
      <c r="R222" s="184">
        <f>SUM(R223:R233)</f>
        <v>2.2319999999999996E-2</v>
      </c>
      <c r="S222" s="183"/>
      <c r="T222" s="185">
        <f>SUM(T223:T233)</f>
        <v>0</v>
      </c>
      <c r="AR222" s="186" t="s">
        <v>87</v>
      </c>
      <c r="AT222" s="187" t="s">
        <v>77</v>
      </c>
      <c r="AU222" s="187" t="s">
        <v>85</v>
      </c>
      <c r="AY222" s="186" t="s">
        <v>155</v>
      </c>
      <c r="BK222" s="188">
        <f>SUM(BK223:BK233)</f>
        <v>0</v>
      </c>
    </row>
    <row r="223" spans="1:65" s="2" customFormat="1" ht="14.45" customHeight="1">
      <c r="A223" s="33"/>
      <c r="B223" s="34"/>
      <c r="C223" s="191" t="s">
        <v>410</v>
      </c>
      <c r="D223" s="191" t="s">
        <v>158</v>
      </c>
      <c r="E223" s="192" t="s">
        <v>983</v>
      </c>
      <c r="F223" s="193" t="s">
        <v>984</v>
      </c>
      <c r="G223" s="194" t="s">
        <v>168</v>
      </c>
      <c r="H223" s="195">
        <v>1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43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377</v>
      </c>
      <c r="AT223" s="203" t="s">
        <v>158</v>
      </c>
      <c r="AU223" s="203" t="s">
        <v>87</v>
      </c>
      <c r="AY223" s="16" t="s">
        <v>155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377</v>
      </c>
      <c r="BM223" s="203" t="s">
        <v>985</v>
      </c>
    </row>
    <row r="224" spans="1:65" s="2" customFormat="1" ht="14.45" customHeight="1">
      <c r="A224" s="33"/>
      <c r="B224" s="34"/>
      <c r="C224" s="221" t="s">
        <v>414</v>
      </c>
      <c r="D224" s="221" t="s">
        <v>246</v>
      </c>
      <c r="E224" s="222" t="s">
        <v>986</v>
      </c>
      <c r="F224" s="223" t="s">
        <v>987</v>
      </c>
      <c r="G224" s="224" t="s">
        <v>168</v>
      </c>
      <c r="H224" s="225">
        <v>1</v>
      </c>
      <c r="I224" s="226"/>
      <c r="J224" s="227">
        <f>ROUND(I224*H224,2)</f>
        <v>0</v>
      </c>
      <c r="K224" s="228"/>
      <c r="L224" s="229"/>
      <c r="M224" s="230" t="s">
        <v>1</v>
      </c>
      <c r="N224" s="231" t="s">
        <v>43</v>
      </c>
      <c r="O224" s="70"/>
      <c r="P224" s="201">
        <f>O224*H224</f>
        <v>0</v>
      </c>
      <c r="Q224" s="201">
        <v>2.82E-3</v>
      </c>
      <c r="R224" s="201">
        <f>Q224*H224</f>
        <v>2.82E-3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988</v>
      </c>
      <c r="AT224" s="203" t="s">
        <v>246</v>
      </c>
      <c r="AU224" s="203" t="s">
        <v>87</v>
      </c>
      <c r="AY224" s="16" t="s">
        <v>155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377</v>
      </c>
      <c r="BM224" s="203" t="s">
        <v>989</v>
      </c>
    </row>
    <row r="225" spans="1:65" s="2" customFormat="1" ht="24.2" customHeight="1">
      <c r="A225" s="33"/>
      <c r="B225" s="34"/>
      <c r="C225" s="191" t="s">
        <v>419</v>
      </c>
      <c r="D225" s="191" t="s">
        <v>158</v>
      </c>
      <c r="E225" s="192" t="s">
        <v>990</v>
      </c>
      <c r="F225" s="193" t="s">
        <v>991</v>
      </c>
      <c r="G225" s="194" t="s">
        <v>168</v>
      </c>
      <c r="H225" s="195">
        <v>5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43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239</v>
      </c>
      <c r="AT225" s="203" t="s">
        <v>158</v>
      </c>
      <c r="AU225" s="203" t="s">
        <v>87</v>
      </c>
      <c r="AY225" s="16" t="s">
        <v>155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239</v>
      </c>
      <c r="BM225" s="203" t="s">
        <v>992</v>
      </c>
    </row>
    <row r="226" spans="1:65" s="2" customFormat="1" ht="24.2" customHeight="1">
      <c r="A226" s="33"/>
      <c r="B226" s="34"/>
      <c r="C226" s="221" t="s">
        <v>423</v>
      </c>
      <c r="D226" s="221" t="s">
        <v>246</v>
      </c>
      <c r="E226" s="222" t="s">
        <v>993</v>
      </c>
      <c r="F226" s="223" t="s">
        <v>994</v>
      </c>
      <c r="G226" s="224" t="s">
        <v>168</v>
      </c>
      <c r="H226" s="225">
        <v>5</v>
      </c>
      <c r="I226" s="226"/>
      <c r="J226" s="227">
        <f>ROUND(I226*H226,2)</f>
        <v>0</v>
      </c>
      <c r="K226" s="228"/>
      <c r="L226" s="229"/>
      <c r="M226" s="230" t="s">
        <v>1</v>
      </c>
      <c r="N226" s="231" t="s">
        <v>43</v>
      </c>
      <c r="O226" s="70"/>
      <c r="P226" s="201">
        <f>O226*H226</f>
        <v>0</v>
      </c>
      <c r="Q226" s="201">
        <v>5.0000000000000002E-5</v>
      </c>
      <c r="R226" s="201">
        <f>Q226*H226</f>
        <v>2.5000000000000001E-4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995</v>
      </c>
      <c r="AT226" s="203" t="s">
        <v>246</v>
      </c>
      <c r="AU226" s="203" t="s">
        <v>87</v>
      </c>
      <c r="AY226" s="16" t="s">
        <v>155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995</v>
      </c>
      <c r="BM226" s="203" t="s">
        <v>996</v>
      </c>
    </row>
    <row r="227" spans="1:65" s="2" customFormat="1" ht="14.45" customHeight="1">
      <c r="A227" s="33"/>
      <c r="B227" s="34"/>
      <c r="C227" s="191" t="s">
        <v>429</v>
      </c>
      <c r="D227" s="191" t="s">
        <v>158</v>
      </c>
      <c r="E227" s="192" t="s">
        <v>997</v>
      </c>
      <c r="F227" s="193" t="s">
        <v>998</v>
      </c>
      <c r="G227" s="194" t="s">
        <v>179</v>
      </c>
      <c r="H227" s="195">
        <v>50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43</v>
      </c>
      <c r="O227" s="70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162</v>
      </c>
      <c r="AT227" s="203" t="s">
        <v>158</v>
      </c>
      <c r="AU227" s="203" t="s">
        <v>87</v>
      </c>
      <c r="AY227" s="16" t="s">
        <v>155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162</v>
      </c>
      <c r="BM227" s="203" t="s">
        <v>999</v>
      </c>
    </row>
    <row r="228" spans="1:65" s="2" customFormat="1" ht="107.25">
      <c r="A228" s="33"/>
      <c r="B228" s="34"/>
      <c r="C228" s="35"/>
      <c r="D228" s="207" t="s">
        <v>225</v>
      </c>
      <c r="E228" s="35"/>
      <c r="F228" s="217" t="s">
        <v>1326</v>
      </c>
      <c r="G228" s="35"/>
      <c r="H228" s="35"/>
      <c r="I228" s="218"/>
      <c r="J228" s="35"/>
      <c r="K228" s="35"/>
      <c r="L228" s="38"/>
      <c r="M228" s="219"/>
      <c r="N228" s="220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225</v>
      </c>
      <c r="AU228" s="16" t="s">
        <v>87</v>
      </c>
    </row>
    <row r="229" spans="1:65" s="2" customFormat="1" ht="14.45" customHeight="1">
      <c r="A229" s="33"/>
      <c r="B229" s="34"/>
      <c r="C229" s="221" t="s">
        <v>503</v>
      </c>
      <c r="D229" s="221" t="s">
        <v>246</v>
      </c>
      <c r="E229" s="222" t="s">
        <v>1001</v>
      </c>
      <c r="F229" s="223" t="s">
        <v>1002</v>
      </c>
      <c r="G229" s="224" t="s">
        <v>179</v>
      </c>
      <c r="H229" s="225">
        <v>55</v>
      </c>
      <c r="I229" s="226"/>
      <c r="J229" s="227">
        <f>ROUND(I229*H229,2)</f>
        <v>0</v>
      </c>
      <c r="K229" s="228"/>
      <c r="L229" s="229"/>
      <c r="M229" s="230" t="s">
        <v>1</v>
      </c>
      <c r="N229" s="231" t="s">
        <v>43</v>
      </c>
      <c r="O229" s="70"/>
      <c r="P229" s="201">
        <f>O229*H229</f>
        <v>0</v>
      </c>
      <c r="Q229" s="201">
        <v>2.5999999999999998E-4</v>
      </c>
      <c r="R229" s="201">
        <f>Q229*H229</f>
        <v>1.4299999999999998E-2</v>
      </c>
      <c r="S229" s="201">
        <v>0</v>
      </c>
      <c r="T229" s="20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199</v>
      </c>
      <c r="AT229" s="203" t="s">
        <v>246</v>
      </c>
      <c r="AU229" s="203" t="s">
        <v>87</v>
      </c>
      <c r="AY229" s="16" t="s">
        <v>155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162</v>
      </c>
      <c r="BM229" s="203" t="s">
        <v>1003</v>
      </c>
    </row>
    <row r="230" spans="1:65" s="13" customFormat="1" ht="11.25">
      <c r="B230" s="205"/>
      <c r="C230" s="206"/>
      <c r="D230" s="207" t="s">
        <v>164</v>
      </c>
      <c r="E230" s="206"/>
      <c r="F230" s="209" t="s">
        <v>1327</v>
      </c>
      <c r="G230" s="206"/>
      <c r="H230" s="210">
        <v>55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164</v>
      </c>
      <c r="AU230" s="216" t="s">
        <v>87</v>
      </c>
      <c r="AV230" s="13" t="s">
        <v>87</v>
      </c>
      <c r="AW230" s="13" t="s">
        <v>4</v>
      </c>
      <c r="AX230" s="13" t="s">
        <v>85</v>
      </c>
      <c r="AY230" s="216" t="s">
        <v>155</v>
      </c>
    </row>
    <row r="231" spans="1:65" s="2" customFormat="1" ht="14.45" customHeight="1">
      <c r="A231" s="33"/>
      <c r="B231" s="34"/>
      <c r="C231" s="191" t="s">
        <v>504</v>
      </c>
      <c r="D231" s="191" t="s">
        <v>158</v>
      </c>
      <c r="E231" s="192" t="s">
        <v>1005</v>
      </c>
      <c r="F231" s="193" t="s">
        <v>1006</v>
      </c>
      <c r="G231" s="194" t="s">
        <v>179</v>
      </c>
      <c r="H231" s="195">
        <v>150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43</v>
      </c>
      <c r="O231" s="70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239</v>
      </c>
      <c r="AT231" s="203" t="s">
        <v>158</v>
      </c>
      <c r="AU231" s="203" t="s">
        <v>87</v>
      </c>
      <c r="AY231" s="16" t="s">
        <v>155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239</v>
      </c>
      <c r="BM231" s="203" t="s">
        <v>1007</v>
      </c>
    </row>
    <row r="232" spans="1:65" s="2" customFormat="1" ht="24.2" customHeight="1">
      <c r="A232" s="33"/>
      <c r="B232" s="34"/>
      <c r="C232" s="221" t="s">
        <v>505</v>
      </c>
      <c r="D232" s="221" t="s">
        <v>246</v>
      </c>
      <c r="E232" s="222" t="s">
        <v>1008</v>
      </c>
      <c r="F232" s="223" t="s">
        <v>1009</v>
      </c>
      <c r="G232" s="224" t="s">
        <v>179</v>
      </c>
      <c r="H232" s="225">
        <v>165</v>
      </c>
      <c r="I232" s="226"/>
      <c r="J232" s="227">
        <f>ROUND(I232*H232,2)</f>
        <v>0</v>
      </c>
      <c r="K232" s="228"/>
      <c r="L232" s="229"/>
      <c r="M232" s="230" t="s">
        <v>1</v>
      </c>
      <c r="N232" s="231" t="s">
        <v>43</v>
      </c>
      <c r="O232" s="70"/>
      <c r="P232" s="201">
        <f>O232*H232</f>
        <v>0</v>
      </c>
      <c r="Q232" s="201">
        <v>3.0000000000000001E-5</v>
      </c>
      <c r="R232" s="201">
        <f>Q232*H232</f>
        <v>4.9500000000000004E-3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995</v>
      </c>
      <c r="AT232" s="203" t="s">
        <v>246</v>
      </c>
      <c r="AU232" s="203" t="s">
        <v>87</v>
      </c>
      <c r="AY232" s="16" t="s">
        <v>155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995</v>
      </c>
      <c r="BM232" s="203" t="s">
        <v>1010</v>
      </c>
    </row>
    <row r="233" spans="1:65" s="13" customFormat="1" ht="11.25">
      <c r="B233" s="205"/>
      <c r="C233" s="206"/>
      <c r="D233" s="207" t="s">
        <v>164</v>
      </c>
      <c r="E233" s="206"/>
      <c r="F233" s="209" t="s">
        <v>1328</v>
      </c>
      <c r="G233" s="206"/>
      <c r="H233" s="210">
        <v>165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164</v>
      </c>
      <c r="AU233" s="216" t="s">
        <v>87</v>
      </c>
      <c r="AV233" s="13" t="s">
        <v>87</v>
      </c>
      <c r="AW233" s="13" t="s">
        <v>4</v>
      </c>
      <c r="AX233" s="13" t="s">
        <v>85</v>
      </c>
      <c r="AY233" s="216" t="s">
        <v>155</v>
      </c>
    </row>
    <row r="234" spans="1:65" s="12" customFormat="1" ht="22.9" customHeight="1">
      <c r="B234" s="175"/>
      <c r="C234" s="176"/>
      <c r="D234" s="177" t="s">
        <v>77</v>
      </c>
      <c r="E234" s="189" t="s">
        <v>1012</v>
      </c>
      <c r="F234" s="189" t="s">
        <v>1013</v>
      </c>
      <c r="G234" s="176"/>
      <c r="H234" s="176"/>
      <c r="I234" s="179"/>
      <c r="J234" s="190">
        <f>BK234</f>
        <v>0</v>
      </c>
      <c r="K234" s="176"/>
      <c r="L234" s="181"/>
      <c r="M234" s="182"/>
      <c r="N234" s="183"/>
      <c r="O234" s="183"/>
      <c r="P234" s="184">
        <f>SUM(P235:P241)</f>
        <v>0</v>
      </c>
      <c r="Q234" s="183"/>
      <c r="R234" s="184">
        <f>SUM(R235:R241)</f>
        <v>0</v>
      </c>
      <c r="S234" s="183"/>
      <c r="T234" s="185">
        <f>SUM(T235:T241)</f>
        <v>0.03</v>
      </c>
      <c r="AR234" s="186" t="s">
        <v>87</v>
      </c>
      <c r="AT234" s="187" t="s">
        <v>77</v>
      </c>
      <c r="AU234" s="187" t="s">
        <v>85</v>
      </c>
      <c r="AY234" s="186" t="s">
        <v>155</v>
      </c>
      <c r="BK234" s="188">
        <f>SUM(BK235:BK241)</f>
        <v>0</v>
      </c>
    </row>
    <row r="235" spans="1:65" s="2" customFormat="1" ht="24.2" customHeight="1">
      <c r="A235" s="33"/>
      <c r="B235" s="34"/>
      <c r="C235" s="191" t="s">
        <v>507</v>
      </c>
      <c r="D235" s="191" t="s">
        <v>158</v>
      </c>
      <c r="E235" s="192" t="s">
        <v>1014</v>
      </c>
      <c r="F235" s="193" t="s">
        <v>1015</v>
      </c>
      <c r="G235" s="194" t="s">
        <v>187</v>
      </c>
      <c r="H235" s="195">
        <v>1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43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377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377</v>
      </c>
      <c r="BM235" s="203" t="s">
        <v>1016</v>
      </c>
    </row>
    <row r="236" spans="1:65" s="2" customFormat="1" ht="62.65" customHeight="1">
      <c r="A236" s="33"/>
      <c r="B236" s="34"/>
      <c r="C236" s="191" t="s">
        <v>508</v>
      </c>
      <c r="D236" s="191" t="s">
        <v>158</v>
      </c>
      <c r="E236" s="192" t="s">
        <v>1017</v>
      </c>
      <c r="F236" s="193" t="s">
        <v>1018</v>
      </c>
      <c r="G236" s="194" t="s">
        <v>179</v>
      </c>
      <c r="H236" s="195">
        <v>50</v>
      </c>
      <c r="I236" s="196"/>
      <c r="J236" s="197">
        <f>ROUND(I236*H236,2)</f>
        <v>0</v>
      </c>
      <c r="K236" s="198"/>
      <c r="L236" s="38"/>
      <c r="M236" s="199" t="s">
        <v>1</v>
      </c>
      <c r="N236" s="200" t="s">
        <v>43</v>
      </c>
      <c r="O236" s="70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377</v>
      </c>
      <c r="AT236" s="203" t="s">
        <v>158</v>
      </c>
      <c r="AU236" s="203" t="s">
        <v>87</v>
      </c>
      <c r="AY236" s="16" t="s">
        <v>155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377</v>
      </c>
      <c r="BM236" s="203" t="s">
        <v>1019</v>
      </c>
    </row>
    <row r="237" spans="1:65" s="2" customFormat="1" ht="107.25">
      <c r="A237" s="33"/>
      <c r="B237" s="34"/>
      <c r="C237" s="35"/>
      <c r="D237" s="207" t="s">
        <v>225</v>
      </c>
      <c r="E237" s="35"/>
      <c r="F237" s="217" t="s">
        <v>1020</v>
      </c>
      <c r="G237" s="35"/>
      <c r="H237" s="35"/>
      <c r="I237" s="218"/>
      <c r="J237" s="35"/>
      <c r="K237" s="35"/>
      <c r="L237" s="38"/>
      <c r="M237" s="219"/>
      <c r="N237" s="220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225</v>
      </c>
      <c r="AU237" s="16" t="s">
        <v>87</v>
      </c>
    </row>
    <row r="238" spans="1:65" s="2" customFormat="1" ht="14.45" customHeight="1">
      <c r="A238" s="33"/>
      <c r="B238" s="34"/>
      <c r="C238" s="191" t="s">
        <v>509</v>
      </c>
      <c r="D238" s="191" t="s">
        <v>158</v>
      </c>
      <c r="E238" s="192" t="s">
        <v>1021</v>
      </c>
      <c r="F238" s="193" t="s">
        <v>1022</v>
      </c>
      <c r="G238" s="194" t="s">
        <v>168</v>
      </c>
      <c r="H238" s="195">
        <v>4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43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7.4999999999999997E-3</v>
      </c>
      <c r="T238" s="202">
        <f>S238*H238</f>
        <v>0.03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239</v>
      </c>
      <c r="AT238" s="203" t="s">
        <v>158</v>
      </c>
      <c r="AU238" s="203" t="s">
        <v>87</v>
      </c>
      <c r="AY238" s="16" t="s">
        <v>155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239</v>
      </c>
      <c r="BM238" s="203" t="s">
        <v>1023</v>
      </c>
    </row>
    <row r="239" spans="1:65" s="2" customFormat="1" ht="24.2" customHeight="1">
      <c r="A239" s="33"/>
      <c r="B239" s="34"/>
      <c r="C239" s="191" t="s">
        <v>511</v>
      </c>
      <c r="D239" s="191" t="s">
        <v>158</v>
      </c>
      <c r="E239" s="192" t="s">
        <v>1024</v>
      </c>
      <c r="F239" s="193" t="s">
        <v>1025</v>
      </c>
      <c r="G239" s="194" t="s">
        <v>979</v>
      </c>
      <c r="H239" s="195">
        <v>4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43</v>
      </c>
      <c r="O239" s="70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239</v>
      </c>
      <c r="AT239" s="203" t="s">
        <v>158</v>
      </c>
      <c r="AU239" s="203" t="s">
        <v>87</v>
      </c>
      <c r="AY239" s="16" t="s">
        <v>155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239</v>
      </c>
      <c r="BM239" s="203" t="s">
        <v>1026</v>
      </c>
    </row>
    <row r="240" spans="1:65" s="2" customFormat="1" ht="14.45" customHeight="1">
      <c r="A240" s="33"/>
      <c r="B240" s="34"/>
      <c r="C240" s="221" t="s">
        <v>513</v>
      </c>
      <c r="D240" s="221" t="s">
        <v>246</v>
      </c>
      <c r="E240" s="222" t="s">
        <v>1034</v>
      </c>
      <c r="F240" s="223" t="s">
        <v>1035</v>
      </c>
      <c r="G240" s="224" t="s">
        <v>979</v>
      </c>
      <c r="H240" s="225">
        <v>4</v>
      </c>
      <c r="I240" s="226"/>
      <c r="J240" s="227">
        <f>ROUND(I240*H240,2)</f>
        <v>0</v>
      </c>
      <c r="K240" s="228"/>
      <c r="L240" s="229"/>
      <c r="M240" s="230" t="s">
        <v>1</v>
      </c>
      <c r="N240" s="231" t="s">
        <v>43</v>
      </c>
      <c r="O240" s="70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249</v>
      </c>
      <c r="AT240" s="203" t="s">
        <v>246</v>
      </c>
      <c r="AU240" s="203" t="s">
        <v>87</v>
      </c>
      <c r="AY240" s="16" t="s">
        <v>155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239</v>
      </c>
      <c r="BM240" s="203" t="s">
        <v>1036</v>
      </c>
    </row>
    <row r="241" spans="1:65" s="2" customFormat="1" ht="39">
      <c r="A241" s="33"/>
      <c r="B241" s="34"/>
      <c r="C241" s="35"/>
      <c r="D241" s="207" t="s">
        <v>225</v>
      </c>
      <c r="E241" s="35"/>
      <c r="F241" s="217" t="s">
        <v>1030</v>
      </c>
      <c r="G241" s="35"/>
      <c r="H241" s="35"/>
      <c r="I241" s="218"/>
      <c r="J241" s="35"/>
      <c r="K241" s="35"/>
      <c r="L241" s="38"/>
      <c r="M241" s="219"/>
      <c r="N241" s="220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225</v>
      </c>
      <c r="AU241" s="16" t="s">
        <v>87</v>
      </c>
    </row>
    <row r="242" spans="1:65" s="12" customFormat="1" ht="22.9" customHeight="1">
      <c r="B242" s="175"/>
      <c r="C242" s="176"/>
      <c r="D242" s="177" t="s">
        <v>77</v>
      </c>
      <c r="E242" s="189" t="s">
        <v>395</v>
      </c>
      <c r="F242" s="189" t="s">
        <v>396</v>
      </c>
      <c r="G242" s="176"/>
      <c r="H242" s="176"/>
      <c r="I242" s="179"/>
      <c r="J242" s="190">
        <f>BK242</f>
        <v>0</v>
      </c>
      <c r="K242" s="176"/>
      <c r="L242" s="181"/>
      <c r="M242" s="182"/>
      <c r="N242" s="183"/>
      <c r="O242" s="183"/>
      <c r="P242" s="184">
        <f>SUM(P243:P251)</f>
        <v>0</v>
      </c>
      <c r="Q242" s="183"/>
      <c r="R242" s="184">
        <f>SUM(R243:R251)</f>
        <v>5.7344000000000006E-2</v>
      </c>
      <c r="S242" s="183"/>
      <c r="T242" s="185">
        <f>SUM(T243:T251)</f>
        <v>3.2279799999999997E-2</v>
      </c>
      <c r="AR242" s="186" t="s">
        <v>87</v>
      </c>
      <c r="AT242" s="187" t="s">
        <v>77</v>
      </c>
      <c r="AU242" s="187" t="s">
        <v>85</v>
      </c>
      <c r="AY242" s="186" t="s">
        <v>155</v>
      </c>
      <c r="BK242" s="188">
        <f>SUM(BK243:BK251)</f>
        <v>0</v>
      </c>
    </row>
    <row r="243" spans="1:65" s="2" customFormat="1" ht="14.45" customHeight="1">
      <c r="A243" s="33"/>
      <c r="B243" s="34"/>
      <c r="C243" s="191" t="s">
        <v>377</v>
      </c>
      <c r="D243" s="191" t="s">
        <v>158</v>
      </c>
      <c r="E243" s="192" t="s">
        <v>1045</v>
      </c>
      <c r="F243" s="193" t="s">
        <v>1046</v>
      </c>
      <c r="G243" s="194" t="s">
        <v>174</v>
      </c>
      <c r="H243" s="195">
        <v>1.92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43</v>
      </c>
      <c r="O243" s="70"/>
      <c r="P243" s="201">
        <f>O243*H243</f>
        <v>0</v>
      </c>
      <c r="Q243" s="201">
        <v>0</v>
      </c>
      <c r="R243" s="201">
        <f>Q243*H243</f>
        <v>0</v>
      </c>
      <c r="S243" s="201">
        <v>5.94E-3</v>
      </c>
      <c r="T243" s="202">
        <f>S243*H243</f>
        <v>1.14048E-2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239</v>
      </c>
      <c r="AT243" s="203" t="s">
        <v>158</v>
      </c>
      <c r="AU243" s="203" t="s">
        <v>87</v>
      </c>
      <c r="AY243" s="16" t="s">
        <v>155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239</v>
      </c>
      <c r="BM243" s="203" t="s">
        <v>1047</v>
      </c>
    </row>
    <row r="244" spans="1:65" s="13" customFormat="1" ht="11.25">
      <c r="B244" s="205"/>
      <c r="C244" s="206"/>
      <c r="D244" s="207" t="s">
        <v>164</v>
      </c>
      <c r="E244" s="208" t="s">
        <v>1</v>
      </c>
      <c r="F244" s="209" t="s">
        <v>1329</v>
      </c>
      <c r="G244" s="206"/>
      <c r="H244" s="210">
        <v>1.92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164</v>
      </c>
      <c r="AU244" s="216" t="s">
        <v>87</v>
      </c>
      <c r="AV244" s="13" t="s">
        <v>87</v>
      </c>
      <c r="AW244" s="13" t="s">
        <v>34</v>
      </c>
      <c r="AX244" s="13" t="s">
        <v>85</v>
      </c>
      <c r="AY244" s="216" t="s">
        <v>155</v>
      </c>
    </row>
    <row r="245" spans="1:65" s="2" customFormat="1" ht="24.2" customHeight="1">
      <c r="A245" s="33"/>
      <c r="B245" s="34"/>
      <c r="C245" s="191" t="s">
        <v>516</v>
      </c>
      <c r="D245" s="191" t="s">
        <v>158</v>
      </c>
      <c r="E245" s="192" t="s">
        <v>1049</v>
      </c>
      <c r="F245" s="193" t="s">
        <v>1050</v>
      </c>
      <c r="G245" s="194" t="s">
        <v>174</v>
      </c>
      <c r="H245" s="195">
        <v>1.92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43</v>
      </c>
      <c r="O245" s="70"/>
      <c r="P245" s="201">
        <f>O245*H245</f>
        <v>0</v>
      </c>
      <c r="Q245" s="201">
        <v>6.6E-3</v>
      </c>
      <c r="R245" s="201">
        <f>Q245*H245</f>
        <v>1.2671999999999999E-2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239</v>
      </c>
      <c r="AT245" s="203" t="s">
        <v>158</v>
      </c>
      <c r="AU245" s="203" t="s">
        <v>87</v>
      </c>
      <c r="AY245" s="16" t="s">
        <v>155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239</v>
      </c>
      <c r="BM245" s="203" t="s">
        <v>1051</v>
      </c>
    </row>
    <row r="246" spans="1:65" s="2" customFormat="1" ht="19.5">
      <c r="A246" s="33"/>
      <c r="B246" s="34"/>
      <c r="C246" s="35"/>
      <c r="D246" s="207" t="s">
        <v>225</v>
      </c>
      <c r="E246" s="35"/>
      <c r="F246" s="217" t="s">
        <v>405</v>
      </c>
      <c r="G246" s="35"/>
      <c r="H246" s="35"/>
      <c r="I246" s="218"/>
      <c r="J246" s="35"/>
      <c r="K246" s="35"/>
      <c r="L246" s="38"/>
      <c r="M246" s="219"/>
      <c r="N246" s="220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225</v>
      </c>
      <c r="AU246" s="16" t="s">
        <v>87</v>
      </c>
    </row>
    <row r="247" spans="1:65" s="2" customFormat="1" ht="24.2" customHeight="1">
      <c r="A247" s="33"/>
      <c r="B247" s="34"/>
      <c r="C247" s="191" t="s">
        <v>520</v>
      </c>
      <c r="D247" s="191" t="s">
        <v>158</v>
      </c>
      <c r="E247" s="192" t="s">
        <v>1052</v>
      </c>
      <c r="F247" s="193" t="s">
        <v>1053</v>
      </c>
      <c r="G247" s="194" t="s">
        <v>174</v>
      </c>
      <c r="H247" s="195">
        <v>1.92</v>
      </c>
      <c r="I247" s="196"/>
      <c r="J247" s="197">
        <f>ROUND(I247*H247,2)</f>
        <v>0</v>
      </c>
      <c r="K247" s="198"/>
      <c r="L247" s="38"/>
      <c r="M247" s="199" t="s">
        <v>1</v>
      </c>
      <c r="N247" s="200" t="s">
        <v>43</v>
      </c>
      <c r="O247" s="70"/>
      <c r="P247" s="201">
        <f>O247*H247</f>
        <v>0</v>
      </c>
      <c r="Q247" s="201">
        <v>3.5E-4</v>
      </c>
      <c r="R247" s="201">
        <f>Q247*H247</f>
        <v>6.7199999999999996E-4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239</v>
      </c>
      <c r="AT247" s="203" t="s">
        <v>158</v>
      </c>
      <c r="AU247" s="203" t="s">
        <v>87</v>
      </c>
      <c r="AY247" s="16" t="s">
        <v>155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85</v>
      </c>
      <c r="BK247" s="204">
        <f>ROUND(I247*H247,2)</f>
        <v>0</v>
      </c>
      <c r="BL247" s="16" t="s">
        <v>239</v>
      </c>
      <c r="BM247" s="203" t="s">
        <v>1054</v>
      </c>
    </row>
    <row r="248" spans="1:65" s="2" customFormat="1" ht="14.45" customHeight="1">
      <c r="A248" s="33"/>
      <c r="B248" s="34"/>
      <c r="C248" s="191" t="s">
        <v>524</v>
      </c>
      <c r="D248" s="191" t="s">
        <v>158</v>
      </c>
      <c r="E248" s="192" t="s">
        <v>1055</v>
      </c>
      <c r="F248" s="193" t="s">
        <v>1056</v>
      </c>
      <c r="G248" s="194" t="s">
        <v>179</v>
      </c>
      <c r="H248" s="195">
        <v>12.5</v>
      </c>
      <c r="I248" s="196"/>
      <c r="J248" s="197">
        <f>ROUND(I248*H248,2)</f>
        <v>0</v>
      </c>
      <c r="K248" s="198"/>
      <c r="L248" s="38"/>
      <c r="M248" s="199" t="s">
        <v>1</v>
      </c>
      <c r="N248" s="200" t="s">
        <v>43</v>
      </c>
      <c r="O248" s="70"/>
      <c r="P248" s="201">
        <f>O248*H248</f>
        <v>0</v>
      </c>
      <c r="Q248" s="201">
        <v>0</v>
      </c>
      <c r="R248" s="201">
        <f>Q248*H248</f>
        <v>0</v>
      </c>
      <c r="S248" s="201">
        <v>1.67E-3</v>
      </c>
      <c r="T248" s="202">
        <f>S248*H248</f>
        <v>2.0875000000000001E-2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239</v>
      </c>
      <c r="AT248" s="203" t="s">
        <v>158</v>
      </c>
      <c r="AU248" s="203" t="s">
        <v>87</v>
      </c>
      <c r="AY248" s="16" t="s">
        <v>155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85</v>
      </c>
      <c r="BK248" s="204">
        <f>ROUND(I248*H248,2)</f>
        <v>0</v>
      </c>
      <c r="BL248" s="16" t="s">
        <v>239</v>
      </c>
      <c r="BM248" s="203" t="s">
        <v>1057</v>
      </c>
    </row>
    <row r="249" spans="1:65" s="13" customFormat="1" ht="11.25">
      <c r="B249" s="205"/>
      <c r="C249" s="206"/>
      <c r="D249" s="207" t="s">
        <v>164</v>
      </c>
      <c r="E249" s="208" t="s">
        <v>1</v>
      </c>
      <c r="F249" s="209" t="s">
        <v>1292</v>
      </c>
      <c r="G249" s="206"/>
      <c r="H249" s="210">
        <v>12.5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164</v>
      </c>
      <c r="AU249" s="216" t="s">
        <v>87</v>
      </c>
      <c r="AV249" s="13" t="s">
        <v>87</v>
      </c>
      <c r="AW249" s="13" t="s">
        <v>34</v>
      </c>
      <c r="AX249" s="13" t="s">
        <v>85</v>
      </c>
      <c r="AY249" s="216" t="s">
        <v>155</v>
      </c>
    </row>
    <row r="250" spans="1:65" s="2" customFormat="1" ht="37.9" customHeight="1">
      <c r="A250" s="33"/>
      <c r="B250" s="34"/>
      <c r="C250" s="191" t="s">
        <v>528</v>
      </c>
      <c r="D250" s="191" t="s">
        <v>158</v>
      </c>
      <c r="E250" s="192" t="s">
        <v>1058</v>
      </c>
      <c r="F250" s="193" t="s">
        <v>1059</v>
      </c>
      <c r="G250" s="194" t="s">
        <v>179</v>
      </c>
      <c r="H250" s="195">
        <v>12.5</v>
      </c>
      <c r="I250" s="196"/>
      <c r="J250" s="197">
        <f>ROUND(I250*H250,2)</f>
        <v>0</v>
      </c>
      <c r="K250" s="198"/>
      <c r="L250" s="38"/>
      <c r="M250" s="199" t="s">
        <v>1</v>
      </c>
      <c r="N250" s="200" t="s">
        <v>43</v>
      </c>
      <c r="O250" s="70"/>
      <c r="P250" s="201">
        <f>O250*H250</f>
        <v>0</v>
      </c>
      <c r="Q250" s="201">
        <v>3.5200000000000001E-3</v>
      </c>
      <c r="R250" s="201">
        <f>Q250*H250</f>
        <v>4.4000000000000004E-2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239</v>
      </c>
      <c r="AT250" s="203" t="s">
        <v>158</v>
      </c>
      <c r="AU250" s="203" t="s">
        <v>87</v>
      </c>
      <c r="AY250" s="16" t="s">
        <v>155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239</v>
      </c>
      <c r="BM250" s="203" t="s">
        <v>1060</v>
      </c>
    </row>
    <row r="251" spans="1:65" s="2" customFormat="1" ht="24.2" customHeight="1">
      <c r="A251" s="33"/>
      <c r="B251" s="34"/>
      <c r="C251" s="191" t="s">
        <v>532</v>
      </c>
      <c r="D251" s="191" t="s">
        <v>158</v>
      </c>
      <c r="E251" s="192" t="s">
        <v>424</v>
      </c>
      <c r="F251" s="193" t="s">
        <v>425</v>
      </c>
      <c r="G251" s="194" t="s">
        <v>352</v>
      </c>
      <c r="H251" s="243"/>
      <c r="I251" s="196"/>
      <c r="J251" s="197">
        <f>ROUND(I251*H251,2)</f>
        <v>0</v>
      </c>
      <c r="K251" s="198"/>
      <c r="L251" s="38"/>
      <c r="M251" s="199" t="s">
        <v>1</v>
      </c>
      <c r="N251" s="200" t="s">
        <v>43</v>
      </c>
      <c r="O251" s="70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239</v>
      </c>
      <c r="AT251" s="203" t="s">
        <v>158</v>
      </c>
      <c r="AU251" s="203" t="s">
        <v>87</v>
      </c>
      <c r="AY251" s="16" t="s">
        <v>155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85</v>
      </c>
      <c r="BK251" s="204">
        <f>ROUND(I251*H251,2)</f>
        <v>0</v>
      </c>
      <c r="BL251" s="16" t="s">
        <v>239</v>
      </c>
      <c r="BM251" s="203" t="s">
        <v>1071</v>
      </c>
    </row>
    <row r="252" spans="1:65" s="12" customFormat="1" ht="22.9" customHeight="1">
      <c r="B252" s="175"/>
      <c r="C252" s="176"/>
      <c r="D252" s="177" t="s">
        <v>77</v>
      </c>
      <c r="E252" s="189" t="s">
        <v>1072</v>
      </c>
      <c r="F252" s="189" t="s">
        <v>1073</v>
      </c>
      <c r="G252" s="176"/>
      <c r="H252" s="176"/>
      <c r="I252" s="179"/>
      <c r="J252" s="190">
        <f>BK252</f>
        <v>0</v>
      </c>
      <c r="K252" s="176"/>
      <c r="L252" s="181"/>
      <c r="M252" s="182"/>
      <c r="N252" s="183"/>
      <c r="O252" s="183"/>
      <c r="P252" s="184">
        <f>SUM(P253:P269)</f>
        <v>0</v>
      </c>
      <c r="Q252" s="183"/>
      <c r="R252" s="184">
        <f>SUM(R253:R269)</f>
        <v>0.22454879999999999</v>
      </c>
      <c r="S252" s="183"/>
      <c r="T252" s="185">
        <f>SUM(T253:T269)</f>
        <v>2.1000000000000001E-2</v>
      </c>
      <c r="AR252" s="186" t="s">
        <v>87</v>
      </c>
      <c r="AT252" s="187" t="s">
        <v>77</v>
      </c>
      <c r="AU252" s="187" t="s">
        <v>85</v>
      </c>
      <c r="AY252" s="186" t="s">
        <v>155</v>
      </c>
      <c r="BK252" s="188">
        <f>SUM(BK253:BK269)</f>
        <v>0</v>
      </c>
    </row>
    <row r="253" spans="1:65" s="2" customFormat="1" ht="24.2" customHeight="1">
      <c r="A253" s="33"/>
      <c r="B253" s="34"/>
      <c r="C253" s="191" t="s">
        <v>536</v>
      </c>
      <c r="D253" s="191" t="s">
        <v>158</v>
      </c>
      <c r="E253" s="192" t="s">
        <v>1074</v>
      </c>
      <c r="F253" s="193" t="s">
        <v>1075</v>
      </c>
      <c r="G253" s="194" t="s">
        <v>174</v>
      </c>
      <c r="H253" s="195">
        <v>17.88</v>
      </c>
      <c r="I253" s="196"/>
      <c r="J253" s="197">
        <f>ROUND(I253*H253,2)</f>
        <v>0</v>
      </c>
      <c r="K253" s="198"/>
      <c r="L253" s="38"/>
      <c r="M253" s="199" t="s">
        <v>1</v>
      </c>
      <c r="N253" s="200" t="s">
        <v>43</v>
      </c>
      <c r="O253" s="70"/>
      <c r="P253" s="201">
        <f>O253*H253</f>
        <v>0</v>
      </c>
      <c r="Q253" s="201">
        <v>2.5999999999999998E-4</v>
      </c>
      <c r="R253" s="201">
        <f>Q253*H253</f>
        <v>4.6487999999999989E-3</v>
      </c>
      <c r="S253" s="201">
        <v>0</v>
      </c>
      <c r="T253" s="20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239</v>
      </c>
      <c r="AT253" s="203" t="s">
        <v>158</v>
      </c>
      <c r="AU253" s="203" t="s">
        <v>87</v>
      </c>
      <c r="AY253" s="16" t="s">
        <v>155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239</v>
      </c>
      <c r="BM253" s="203" t="s">
        <v>1076</v>
      </c>
    </row>
    <row r="254" spans="1:65" s="2" customFormat="1" ht="19.5">
      <c r="A254" s="33"/>
      <c r="B254" s="34"/>
      <c r="C254" s="35"/>
      <c r="D254" s="207" t="s">
        <v>225</v>
      </c>
      <c r="E254" s="35"/>
      <c r="F254" s="217" t="s">
        <v>1077</v>
      </c>
      <c r="G254" s="35"/>
      <c r="H254" s="35"/>
      <c r="I254" s="218"/>
      <c r="J254" s="35"/>
      <c r="K254" s="35"/>
      <c r="L254" s="38"/>
      <c r="M254" s="219"/>
      <c r="N254" s="220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225</v>
      </c>
      <c r="AU254" s="16" t="s">
        <v>87</v>
      </c>
    </row>
    <row r="255" spans="1:65" s="13" customFormat="1" ht="11.25">
      <c r="B255" s="205"/>
      <c r="C255" s="206"/>
      <c r="D255" s="207" t="s">
        <v>164</v>
      </c>
      <c r="E255" s="208" t="s">
        <v>1</v>
      </c>
      <c r="F255" s="209" t="s">
        <v>1330</v>
      </c>
      <c r="G255" s="206"/>
      <c r="H255" s="210">
        <v>17.88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164</v>
      </c>
      <c r="AU255" s="216" t="s">
        <v>87</v>
      </c>
      <c r="AV255" s="13" t="s">
        <v>87</v>
      </c>
      <c r="AW255" s="13" t="s">
        <v>34</v>
      </c>
      <c r="AX255" s="13" t="s">
        <v>85</v>
      </c>
      <c r="AY255" s="216" t="s">
        <v>155</v>
      </c>
    </row>
    <row r="256" spans="1:65" s="2" customFormat="1" ht="49.15" customHeight="1">
      <c r="A256" s="33"/>
      <c r="B256" s="34"/>
      <c r="C256" s="221" t="s">
        <v>541</v>
      </c>
      <c r="D256" s="221" t="s">
        <v>246</v>
      </c>
      <c r="E256" s="222" t="s">
        <v>1331</v>
      </c>
      <c r="F256" s="223" t="s">
        <v>1332</v>
      </c>
      <c r="G256" s="224" t="s">
        <v>168</v>
      </c>
      <c r="H256" s="225">
        <v>4</v>
      </c>
      <c r="I256" s="226"/>
      <c r="J256" s="227">
        <f>ROUND(I256*H256,2)</f>
        <v>0</v>
      </c>
      <c r="K256" s="228"/>
      <c r="L256" s="229"/>
      <c r="M256" s="230" t="s">
        <v>1</v>
      </c>
      <c r="N256" s="231" t="s">
        <v>43</v>
      </c>
      <c r="O256" s="70"/>
      <c r="P256" s="201">
        <f>O256*H256</f>
        <v>0</v>
      </c>
      <c r="Q256" s="201">
        <v>2.8000000000000001E-2</v>
      </c>
      <c r="R256" s="201">
        <f>Q256*H256</f>
        <v>0.112</v>
      </c>
      <c r="S256" s="201">
        <v>0</v>
      </c>
      <c r="T256" s="20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249</v>
      </c>
      <c r="AT256" s="203" t="s">
        <v>246</v>
      </c>
      <c r="AU256" s="203" t="s">
        <v>87</v>
      </c>
      <c r="AY256" s="16" t="s">
        <v>155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6" t="s">
        <v>85</v>
      </c>
      <c r="BK256" s="204">
        <f>ROUND(I256*H256,2)</f>
        <v>0</v>
      </c>
      <c r="BL256" s="16" t="s">
        <v>239</v>
      </c>
      <c r="BM256" s="203" t="s">
        <v>1333</v>
      </c>
    </row>
    <row r="257" spans="1:65" s="2" customFormat="1" ht="39">
      <c r="A257" s="33"/>
      <c r="B257" s="34"/>
      <c r="C257" s="35"/>
      <c r="D257" s="207" t="s">
        <v>225</v>
      </c>
      <c r="E257" s="35"/>
      <c r="F257" s="217" t="s">
        <v>1082</v>
      </c>
      <c r="G257" s="35"/>
      <c r="H257" s="35"/>
      <c r="I257" s="218"/>
      <c r="J257" s="35"/>
      <c r="K257" s="35"/>
      <c r="L257" s="38"/>
      <c r="M257" s="219"/>
      <c r="N257" s="220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225</v>
      </c>
      <c r="AU257" s="16" t="s">
        <v>87</v>
      </c>
    </row>
    <row r="258" spans="1:65" s="2" customFormat="1" ht="62.65" customHeight="1">
      <c r="A258" s="33"/>
      <c r="B258" s="34"/>
      <c r="C258" s="221" t="s">
        <v>545</v>
      </c>
      <c r="D258" s="221" t="s">
        <v>246</v>
      </c>
      <c r="E258" s="222" t="s">
        <v>1334</v>
      </c>
      <c r="F258" s="223" t="s">
        <v>1335</v>
      </c>
      <c r="G258" s="224" t="s">
        <v>168</v>
      </c>
      <c r="H258" s="225">
        <v>1</v>
      </c>
      <c r="I258" s="226"/>
      <c r="J258" s="227">
        <f>ROUND(I258*H258,2)</f>
        <v>0</v>
      </c>
      <c r="K258" s="228"/>
      <c r="L258" s="229"/>
      <c r="M258" s="230" t="s">
        <v>1</v>
      </c>
      <c r="N258" s="231" t="s">
        <v>43</v>
      </c>
      <c r="O258" s="70"/>
      <c r="P258" s="201">
        <f>O258*H258</f>
        <v>0</v>
      </c>
      <c r="Q258" s="201">
        <v>2.8000000000000001E-2</v>
      </c>
      <c r="R258" s="201">
        <f>Q258*H258</f>
        <v>2.8000000000000001E-2</v>
      </c>
      <c r="S258" s="201">
        <v>0</v>
      </c>
      <c r="T258" s="20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249</v>
      </c>
      <c r="AT258" s="203" t="s">
        <v>246</v>
      </c>
      <c r="AU258" s="203" t="s">
        <v>87</v>
      </c>
      <c r="AY258" s="16" t="s">
        <v>155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239</v>
      </c>
      <c r="BM258" s="203" t="s">
        <v>1091</v>
      </c>
    </row>
    <row r="259" spans="1:65" s="2" customFormat="1" ht="39">
      <c r="A259" s="33"/>
      <c r="B259" s="34"/>
      <c r="C259" s="35"/>
      <c r="D259" s="207" t="s">
        <v>225</v>
      </c>
      <c r="E259" s="35"/>
      <c r="F259" s="217" t="s">
        <v>1082</v>
      </c>
      <c r="G259" s="35"/>
      <c r="H259" s="35"/>
      <c r="I259" s="218"/>
      <c r="J259" s="35"/>
      <c r="K259" s="35"/>
      <c r="L259" s="38"/>
      <c r="M259" s="219"/>
      <c r="N259" s="220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225</v>
      </c>
      <c r="AU259" s="16" t="s">
        <v>87</v>
      </c>
    </row>
    <row r="260" spans="1:65" s="2" customFormat="1" ht="62.65" customHeight="1">
      <c r="A260" s="33"/>
      <c r="B260" s="34"/>
      <c r="C260" s="221" t="s">
        <v>694</v>
      </c>
      <c r="D260" s="221" t="s">
        <v>246</v>
      </c>
      <c r="E260" s="222" t="s">
        <v>1336</v>
      </c>
      <c r="F260" s="223" t="s">
        <v>1337</v>
      </c>
      <c r="G260" s="224" t="s">
        <v>168</v>
      </c>
      <c r="H260" s="225">
        <v>1</v>
      </c>
      <c r="I260" s="226"/>
      <c r="J260" s="227">
        <f>ROUND(I260*H260,2)</f>
        <v>0</v>
      </c>
      <c r="K260" s="228"/>
      <c r="L260" s="229"/>
      <c r="M260" s="230" t="s">
        <v>1</v>
      </c>
      <c r="N260" s="231" t="s">
        <v>43</v>
      </c>
      <c r="O260" s="70"/>
      <c r="P260" s="201">
        <f>O260*H260</f>
        <v>0</v>
      </c>
      <c r="Q260" s="201">
        <v>2.8000000000000001E-2</v>
      </c>
      <c r="R260" s="201">
        <f>Q260*H260</f>
        <v>2.8000000000000001E-2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249</v>
      </c>
      <c r="AT260" s="203" t="s">
        <v>246</v>
      </c>
      <c r="AU260" s="203" t="s">
        <v>87</v>
      </c>
      <c r="AY260" s="16" t="s">
        <v>155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239</v>
      </c>
      <c r="BM260" s="203" t="s">
        <v>1338</v>
      </c>
    </row>
    <row r="261" spans="1:65" s="2" customFormat="1" ht="39">
      <c r="A261" s="33"/>
      <c r="B261" s="34"/>
      <c r="C261" s="35"/>
      <c r="D261" s="207" t="s">
        <v>225</v>
      </c>
      <c r="E261" s="35"/>
      <c r="F261" s="217" t="s">
        <v>1082</v>
      </c>
      <c r="G261" s="35"/>
      <c r="H261" s="35"/>
      <c r="I261" s="218"/>
      <c r="J261" s="35"/>
      <c r="K261" s="35"/>
      <c r="L261" s="38"/>
      <c r="M261" s="219"/>
      <c r="N261" s="220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225</v>
      </c>
      <c r="AU261" s="16" t="s">
        <v>87</v>
      </c>
    </row>
    <row r="262" spans="1:65" s="2" customFormat="1" ht="49.15" customHeight="1">
      <c r="A262" s="33"/>
      <c r="B262" s="34"/>
      <c r="C262" s="221" t="s">
        <v>698</v>
      </c>
      <c r="D262" s="221" t="s">
        <v>246</v>
      </c>
      <c r="E262" s="222" t="s">
        <v>1339</v>
      </c>
      <c r="F262" s="223" t="s">
        <v>1340</v>
      </c>
      <c r="G262" s="224" t="s">
        <v>168</v>
      </c>
      <c r="H262" s="225">
        <v>1</v>
      </c>
      <c r="I262" s="226"/>
      <c r="J262" s="227">
        <f>ROUND(I262*H262,2)</f>
        <v>0</v>
      </c>
      <c r="K262" s="228"/>
      <c r="L262" s="229"/>
      <c r="M262" s="230" t="s">
        <v>1</v>
      </c>
      <c r="N262" s="231" t="s">
        <v>43</v>
      </c>
      <c r="O262" s="70"/>
      <c r="P262" s="201">
        <f>O262*H262</f>
        <v>0</v>
      </c>
      <c r="Q262" s="201">
        <v>2.8000000000000001E-2</v>
      </c>
      <c r="R262" s="201">
        <f>Q262*H262</f>
        <v>2.8000000000000001E-2</v>
      </c>
      <c r="S262" s="201">
        <v>0</v>
      </c>
      <c r="T262" s="20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249</v>
      </c>
      <c r="AT262" s="203" t="s">
        <v>246</v>
      </c>
      <c r="AU262" s="203" t="s">
        <v>87</v>
      </c>
      <c r="AY262" s="16" t="s">
        <v>155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6" t="s">
        <v>85</v>
      </c>
      <c r="BK262" s="204">
        <f>ROUND(I262*H262,2)</f>
        <v>0</v>
      </c>
      <c r="BL262" s="16" t="s">
        <v>239</v>
      </c>
      <c r="BM262" s="203" t="s">
        <v>1341</v>
      </c>
    </row>
    <row r="263" spans="1:65" s="2" customFormat="1" ht="39">
      <c r="A263" s="33"/>
      <c r="B263" s="34"/>
      <c r="C263" s="35"/>
      <c r="D263" s="207" t="s">
        <v>225</v>
      </c>
      <c r="E263" s="35"/>
      <c r="F263" s="217" t="s">
        <v>1082</v>
      </c>
      <c r="G263" s="35"/>
      <c r="H263" s="35"/>
      <c r="I263" s="218"/>
      <c r="J263" s="35"/>
      <c r="K263" s="35"/>
      <c r="L263" s="38"/>
      <c r="M263" s="219"/>
      <c r="N263" s="220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225</v>
      </c>
      <c r="AU263" s="16" t="s">
        <v>87</v>
      </c>
    </row>
    <row r="264" spans="1:65" s="2" customFormat="1" ht="24.2" customHeight="1">
      <c r="A264" s="33"/>
      <c r="B264" s="34"/>
      <c r="C264" s="191" t="s">
        <v>703</v>
      </c>
      <c r="D264" s="191" t="s">
        <v>158</v>
      </c>
      <c r="E264" s="192" t="s">
        <v>1120</v>
      </c>
      <c r="F264" s="193" t="s">
        <v>1121</v>
      </c>
      <c r="G264" s="194" t="s">
        <v>168</v>
      </c>
      <c r="H264" s="195">
        <v>7</v>
      </c>
      <c r="I264" s="196"/>
      <c r="J264" s="197">
        <f>ROUND(I264*H264,2)</f>
        <v>0</v>
      </c>
      <c r="K264" s="198"/>
      <c r="L264" s="38"/>
      <c r="M264" s="199" t="s">
        <v>1</v>
      </c>
      <c r="N264" s="200" t="s">
        <v>43</v>
      </c>
      <c r="O264" s="70"/>
      <c r="P264" s="201">
        <f>O264*H264</f>
        <v>0</v>
      </c>
      <c r="Q264" s="201">
        <v>0</v>
      </c>
      <c r="R264" s="201">
        <f>Q264*H264</f>
        <v>0</v>
      </c>
      <c r="S264" s="201">
        <v>3.0000000000000001E-3</v>
      </c>
      <c r="T264" s="202">
        <f>S264*H264</f>
        <v>2.1000000000000001E-2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239</v>
      </c>
      <c r="AT264" s="203" t="s">
        <v>158</v>
      </c>
      <c r="AU264" s="203" t="s">
        <v>87</v>
      </c>
      <c r="AY264" s="16" t="s">
        <v>155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6" t="s">
        <v>85</v>
      </c>
      <c r="BK264" s="204">
        <f>ROUND(I264*H264,2)</f>
        <v>0</v>
      </c>
      <c r="BL264" s="16" t="s">
        <v>239</v>
      </c>
      <c r="BM264" s="203" t="s">
        <v>1122</v>
      </c>
    </row>
    <row r="265" spans="1:65" s="2" customFormat="1" ht="24.2" customHeight="1">
      <c r="A265" s="33"/>
      <c r="B265" s="34"/>
      <c r="C265" s="191" t="s">
        <v>709</v>
      </c>
      <c r="D265" s="191" t="s">
        <v>158</v>
      </c>
      <c r="E265" s="192" t="s">
        <v>1124</v>
      </c>
      <c r="F265" s="193" t="s">
        <v>1125</v>
      </c>
      <c r="G265" s="194" t="s">
        <v>168</v>
      </c>
      <c r="H265" s="195">
        <v>7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43</v>
      </c>
      <c r="O265" s="70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239</v>
      </c>
      <c r="AT265" s="203" t="s">
        <v>158</v>
      </c>
      <c r="AU265" s="203" t="s">
        <v>87</v>
      </c>
      <c r="AY265" s="16" t="s">
        <v>155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239</v>
      </c>
      <c r="BM265" s="203" t="s">
        <v>1126</v>
      </c>
    </row>
    <row r="266" spans="1:65" s="2" customFormat="1" ht="37.9" customHeight="1">
      <c r="A266" s="33"/>
      <c r="B266" s="34"/>
      <c r="C266" s="221" t="s">
        <v>714</v>
      </c>
      <c r="D266" s="221" t="s">
        <v>246</v>
      </c>
      <c r="E266" s="222" t="s">
        <v>1127</v>
      </c>
      <c r="F266" s="223" t="s">
        <v>1128</v>
      </c>
      <c r="G266" s="224" t="s">
        <v>179</v>
      </c>
      <c r="H266" s="225">
        <v>12.5</v>
      </c>
      <c r="I266" s="226"/>
      <c r="J266" s="227">
        <f>ROUND(I266*H266,2)</f>
        <v>0</v>
      </c>
      <c r="K266" s="228"/>
      <c r="L266" s="229"/>
      <c r="M266" s="230" t="s">
        <v>1</v>
      </c>
      <c r="N266" s="231" t="s">
        <v>43</v>
      </c>
      <c r="O266" s="70"/>
      <c r="P266" s="201">
        <f>O266*H266</f>
        <v>0</v>
      </c>
      <c r="Q266" s="201">
        <v>1.8E-3</v>
      </c>
      <c r="R266" s="201">
        <f>Q266*H266</f>
        <v>2.2499999999999999E-2</v>
      </c>
      <c r="S266" s="201">
        <v>0</v>
      </c>
      <c r="T266" s="20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249</v>
      </c>
      <c r="AT266" s="203" t="s">
        <v>246</v>
      </c>
      <c r="AU266" s="203" t="s">
        <v>87</v>
      </c>
      <c r="AY266" s="16" t="s">
        <v>155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239</v>
      </c>
      <c r="BM266" s="203" t="s">
        <v>1129</v>
      </c>
    </row>
    <row r="267" spans="1:65" s="2" customFormat="1" ht="29.25">
      <c r="A267" s="33"/>
      <c r="B267" s="34"/>
      <c r="C267" s="35"/>
      <c r="D267" s="207" t="s">
        <v>225</v>
      </c>
      <c r="E267" s="35"/>
      <c r="F267" s="217" t="s">
        <v>1130</v>
      </c>
      <c r="G267" s="35"/>
      <c r="H267" s="35"/>
      <c r="I267" s="218"/>
      <c r="J267" s="35"/>
      <c r="K267" s="35"/>
      <c r="L267" s="38"/>
      <c r="M267" s="219"/>
      <c r="N267" s="220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225</v>
      </c>
      <c r="AU267" s="16" t="s">
        <v>87</v>
      </c>
    </row>
    <row r="268" spans="1:65" s="2" customFormat="1" ht="14.45" customHeight="1">
      <c r="A268" s="33"/>
      <c r="B268" s="34"/>
      <c r="C268" s="221" t="s">
        <v>719</v>
      </c>
      <c r="D268" s="221" t="s">
        <v>246</v>
      </c>
      <c r="E268" s="222" t="s">
        <v>1132</v>
      </c>
      <c r="F268" s="223" t="s">
        <v>1133</v>
      </c>
      <c r="G268" s="224" t="s">
        <v>168</v>
      </c>
      <c r="H268" s="225">
        <v>7</v>
      </c>
      <c r="I268" s="226"/>
      <c r="J268" s="227">
        <f>ROUND(I268*H268,2)</f>
        <v>0</v>
      </c>
      <c r="K268" s="228"/>
      <c r="L268" s="229"/>
      <c r="M268" s="230" t="s">
        <v>1</v>
      </c>
      <c r="N268" s="231" t="s">
        <v>43</v>
      </c>
      <c r="O268" s="70"/>
      <c r="P268" s="201">
        <f>O268*H268</f>
        <v>0</v>
      </c>
      <c r="Q268" s="201">
        <v>2.0000000000000001E-4</v>
      </c>
      <c r="R268" s="201">
        <f>Q268*H268</f>
        <v>1.4E-3</v>
      </c>
      <c r="S268" s="201">
        <v>0</v>
      </c>
      <c r="T268" s="20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249</v>
      </c>
      <c r="AT268" s="203" t="s">
        <v>246</v>
      </c>
      <c r="AU268" s="203" t="s">
        <v>87</v>
      </c>
      <c r="AY268" s="16" t="s">
        <v>155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239</v>
      </c>
      <c r="BM268" s="203" t="s">
        <v>1134</v>
      </c>
    </row>
    <row r="269" spans="1:65" s="2" customFormat="1" ht="24.2" customHeight="1">
      <c r="A269" s="33"/>
      <c r="B269" s="34"/>
      <c r="C269" s="191" t="s">
        <v>723</v>
      </c>
      <c r="D269" s="191" t="s">
        <v>158</v>
      </c>
      <c r="E269" s="192" t="s">
        <v>1135</v>
      </c>
      <c r="F269" s="193" t="s">
        <v>1136</v>
      </c>
      <c r="G269" s="194" t="s">
        <v>352</v>
      </c>
      <c r="H269" s="243"/>
      <c r="I269" s="196"/>
      <c r="J269" s="197">
        <f>ROUND(I269*H269,2)</f>
        <v>0</v>
      </c>
      <c r="K269" s="198"/>
      <c r="L269" s="38"/>
      <c r="M269" s="199" t="s">
        <v>1</v>
      </c>
      <c r="N269" s="200" t="s">
        <v>43</v>
      </c>
      <c r="O269" s="70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239</v>
      </c>
      <c r="AT269" s="203" t="s">
        <v>158</v>
      </c>
      <c r="AU269" s="203" t="s">
        <v>87</v>
      </c>
      <c r="AY269" s="16" t="s">
        <v>155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6" t="s">
        <v>85</v>
      </c>
      <c r="BK269" s="204">
        <f>ROUND(I269*H269,2)</f>
        <v>0</v>
      </c>
      <c r="BL269" s="16" t="s">
        <v>239</v>
      </c>
      <c r="BM269" s="203" t="s">
        <v>1137</v>
      </c>
    </row>
    <row r="270" spans="1:65" s="12" customFormat="1" ht="22.9" customHeight="1">
      <c r="B270" s="175"/>
      <c r="C270" s="176"/>
      <c r="D270" s="177" t="s">
        <v>77</v>
      </c>
      <c r="E270" s="189" t="s">
        <v>514</v>
      </c>
      <c r="F270" s="189" t="s">
        <v>515</v>
      </c>
      <c r="G270" s="176"/>
      <c r="H270" s="176"/>
      <c r="I270" s="179"/>
      <c r="J270" s="190">
        <f>BK270</f>
        <v>0</v>
      </c>
      <c r="K270" s="176"/>
      <c r="L270" s="181"/>
      <c r="M270" s="182"/>
      <c r="N270" s="183"/>
      <c r="O270" s="183"/>
      <c r="P270" s="184">
        <f>SUM(P271:P298)</f>
        <v>0</v>
      </c>
      <c r="Q270" s="183"/>
      <c r="R270" s="184">
        <f>SUM(R271:R298)</f>
        <v>0.91709079999999987</v>
      </c>
      <c r="S270" s="183"/>
      <c r="T270" s="185">
        <f>SUM(T271:T298)</f>
        <v>0.32000000000000006</v>
      </c>
      <c r="AR270" s="186" t="s">
        <v>87</v>
      </c>
      <c r="AT270" s="187" t="s">
        <v>77</v>
      </c>
      <c r="AU270" s="187" t="s">
        <v>85</v>
      </c>
      <c r="AY270" s="186" t="s">
        <v>155</v>
      </c>
      <c r="BK270" s="188">
        <f>SUM(BK271:BK298)</f>
        <v>0</v>
      </c>
    </row>
    <row r="271" spans="1:65" s="2" customFormat="1" ht="24.2" customHeight="1">
      <c r="A271" s="33"/>
      <c r="B271" s="34"/>
      <c r="C271" s="191" t="s">
        <v>727</v>
      </c>
      <c r="D271" s="191" t="s">
        <v>158</v>
      </c>
      <c r="E271" s="192" t="s">
        <v>1342</v>
      </c>
      <c r="F271" s="193" t="s">
        <v>1343</v>
      </c>
      <c r="G271" s="194" t="s">
        <v>179</v>
      </c>
      <c r="H271" s="195">
        <v>1.2</v>
      </c>
      <c r="I271" s="196"/>
      <c r="J271" s="197">
        <f t="shared" ref="J271:J276" si="20">ROUND(I271*H271,2)</f>
        <v>0</v>
      </c>
      <c r="K271" s="198"/>
      <c r="L271" s="38"/>
      <c r="M271" s="199" t="s">
        <v>1</v>
      </c>
      <c r="N271" s="200" t="s">
        <v>43</v>
      </c>
      <c r="O271" s="70"/>
      <c r="P271" s="201">
        <f t="shared" ref="P271:P276" si="21">O271*H271</f>
        <v>0</v>
      </c>
      <c r="Q271" s="201">
        <v>0</v>
      </c>
      <c r="R271" s="201">
        <f t="shared" ref="R271:R276" si="22">Q271*H271</f>
        <v>0</v>
      </c>
      <c r="S271" s="201">
        <v>0</v>
      </c>
      <c r="T271" s="202">
        <f t="shared" ref="T271:T276" si="23"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239</v>
      </c>
      <c r="AT271" s="203" t="s">
        <v>158</v>
      </c>
      <c r="AU271" s="203" t="s">
        <v>87</v>
      </c>
      <c r="AY271" s="16" t="s">
        <v>155</v>
      </c>
      <c r="BE271" s="204">
        <f t="shared" ref="BE271:BE276" si="24">IF(N271="základní",J271,0)</f>
        <v>0</v>
      </c>
      <c r="BF271" s="204">
        <f t="shared" ref="BF271:BF276" si="25">IF(N271="snížená",J271,0)</f>
        <v>0</v>
      </c>
      <c r="BG271" s="204">
        <f t="shared" ref="BG271:BG276" si="26">IF(N271="zákl. přenesená",J271,0)</f>
        <v>0</v>
      </c>
      <c r="BH271" s="204">
        <f t="shared" ref="BH271:BH276" si="27">IF(N271="sníž. přenesená",J271,0)</f>
        <v>0</v>
      </c>
      <c r="BI271" s="204">
        <f t="shared" ref="BI271:BI276" si="28">IF(N271="nulová",J271,0)</f>
        <v>0</v>
      </c>
      <c r="BJ271" s="16" t="s">
        <v>85</v>
      </c>
      <c r="BK271" s="204">
        <f t="shared" ref="BK271:BK276" si="29">ROUND(I271*H271,2)</f>
        <v>0</v>
      </c>
      <c r="BL271" s="16" t="s">
        <v>239</v>
      </c>
      <c r="BM271" s="203" t="s">
        <v>1344</v>
      </c>
    </row>
    <row r="272" spans="1:65" s="2" customFormat="1" ht="24.2" customHeight="1">
      <c r="A272" s="33"/>
      <c r="B272" s="34"/>
      <c r="C272" s="221" t="s">
        <v>729</v>
      </c>
      <c r="D272" s="221" t="s">
        <v>246</v>
      </c>
      <c r="E272" s="222" t="s">
        <v>1345</v>
      </c>
      <c r="F272" s="223" t="s">
        <v>1346</v>
      </c>
      <c r="G272" s="224" t="s">
        <v>168</v>
      </c>
      <c r="H272" s="225">
        <v>1</v>
      </c>
      <c r="I272" s="226"/>
      <c r="J272" s="227">
        <f t="shared" si="20"/>
        <v>0</v>
      </c>
      <c r="K272" s="228"/>
      <c r="L272" s="229"/>
      <c r="M272" s="230" t="s">
        <v>1</v>
      </c>
      <c r="N272" s="231" t="s">
        <v>43</v>
      </c>
      <c r="O272" s="70"/>
      <c r="P272" s="201">
        <f t="shared" si="21"/>
        <v>0</v>
      </c>
      <c r="Q272" s="201">
        <v>3.5999999999999997E-2</v>
      </c>
      <c r="R272" s="201">
        <f t="shared" si="22"/>
        <v>3.5999999999999997E-2</v>
      </c>
      <c r="S272" s="201">
        <v>0</v>
      </c>
      <c r="T272" s="202">
        <f t="shared" si="2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249</v>
      </c>
      <c r="AT272" s="203" t="s">
        <v>246</v>
      </c>
      <c r="AU272" s="203" t="s">
        <v>87</v>
      </c>
      <c r="AY272" s="16" t="s">
        <v>155</v>
      </c>
      <c r="BE272" s="204">
        <f t="shared" si="24"/>
        <v>0</v>
      </c>
      <c r="BF272" s="204">
        <f t="shared" si="25"/>
        <v>0</v>
      </c>
      <c r="BG272" s="204">
        <f t="shared" si="26"/>
        <v>0</v>
      </c>
      <c r="BH272" s="204">
        <f t="shared" si="27"/>
        <v>0</v>
      </c>
      <c r="BI272" s="204">
        <f t="shared" si="28"/>
        <v>0</v>
      </c>
      <c r="BJ272" s="16" t="s">
        <v>85</v>
      </c>
      <c r="BK272" s="204">
        <f t="shared" si="29"/>
        <v>0</v>
      </c>
      <c r="BL272" s="16" t="s">
        <v>239</v>
      </c>
      <c r="BM272" s="203" t="s">
        <v>1347</v>
      </c>
    </row>
    <row r="273" spans="1:65" s="2" customFormat="1" ht="24.2" customHeight="1">
      <c r="A273" s="33"/>
      <c r="B273" s="34"/>
      <c r="C273" s="191" t="s">
        <v>730</v>
      </c>
      <c r="D273" s="191" t="s">
        <v>158</v>
      </c>
      <c r="E273" s="192" t="s">
        <v>1348</v>
      </c>
      <c r="F273" s="193" t="s">
        <v>1349</v>
      </c>
      <c r="G273" s="194" t="s">
        <v>179</v>
      </c>
      <c r="H273" s="195">
        <v>1.2</v>
      </c>
      <c r="I273" s="196"/>
      <c r="J273" s="197">
        <f t="shared" si="20"/>
        <v>0</v>
      </c>
      <c r="K273" s="198"/>
      <c r="L273" s="38"/>
      <c r="M273" s="199" t="s">
        <v>1</v>
      </c>
      <c r="N273" s="200" t="s">
        <v>43</v>
      </c>
      <c r="O273" s="70"/>
      <c r="P273" s="201">
        <f t="shared" si="21"/>
        <v>0</v>
      </c>
      <c r="Q273" s="201">
        <v>1.1E-4</v>
      </c>
      <c r="R273" s="201">
        <f t="shared" si="22"/>
        <v>1.3200000000000001E-4</v>
      </c>
      <c r="S273" s="201">
        <v>0</v>
      </c>
      <c r="T273" s="202">
        <f t="shared" si="2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3" t="s">
        <v>239</v>
      </c>
      <c r="AT273" s="203" t="s">
        <v>158</v>
      </c>
      <c r="AU273" s="203" t="s">
        <v>87</v>
      </c>
      <c r="AY273" s="16" t="s">
        <v>155</v>
      </c>
      <c r="BE273" s="204">
        <f t="shared" si="24"/>
        <v>0</v>
      </c>
      <c r="BF273" s="204">
        <f t="shared" si="25"/>
        <v>0</v>
      </c>
      <c r="BG273" s="204">
        <f t="shared" si="26"/>
        <v>0</v>
      </c>
      <c r="BH273" s="204">
        <f t="shared" si="27"/>
        <v>0</v>
      </c>
      <c r="BI273" s="204">
        <f t="shared" si="28"/>
        <v>0</v>
      </c>
      <c r="BJ273" s="16" t="s">
        <v>85</v>
      </c>
      <c r="BK273" s="204">
        <f t="shared" si="29"/>
        <v>0</v>
      </c>
      <c r="BL273" s="16" t="s">
        <v>239</v>
      </c>
      <c r="BM273" s="203" t="s">
        <v>1350</v>
      </c>
    </row>
    <row r="274" spans="1:65" s="2" customFormat="1" ht="24.2" customHeight="1">
      <c r="A274" s="33"/>
      <c r="B274" s="34"/>
      <c r="C274" s="221" t="s">
        <v>731</v>
      </c>
      <c r="D274" s="221" t="s">
        <v>246</v>
      </c>
      <c r="E274" s="222" t="s">
        <v>1351</v>
      </c>
      <c r="F274" s="223" t="s">
        <v>1352</v>
      </c>
      <c r="G274" s="224" t="s">
        <v>179</v>
      </c>
      <c r="H274" s="225">
        <v>1.2</v>
      </c>
      <c r="I274" s="226"/>
      <c r="J274" s="227">
        <f t="shared" si="20"/>
        <v>0</v>
      </c>
      <c r="K274" s="228"/>
      <c r="L274" s="229"/>
      <c r="M274" s="230" t="s">
        <v>1</v>
      </c>
      <c r="N274" s="231" t="s">
        <v>43</v>
      </c>
      <c r="O274" s="70"/>
      <c r="P274" s="201">
        <f t="shared" si="21"/>
        <v>0</v>
      </c>
      <c r="Q274" s="201">
        <v>0</v>
      </c>
      <c r="R274" s="201">
        <f t="shared" si="22"/>
        <v>0</v>
      </c>
      <c r="S274" s="201">
        <v>0</v>
      </c>
      <c r="T274" s="202">
        <f t="shared" si="2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249</v>
      </c>
      <c r="AT274" s="203" t="s">
        <v>246</v>
      </c>
      <c r="AU274" s="203" t="s">
        <v>87</v>
      </c>
      <c r="AY274" s="16" t="s">
        <v>155</v>
      </c>
      <c r="BE274" s="204">
        <f t="shared" si="24"/>
        <v>0</v>
      </c>
      <c r="BF274" s="204">
        <f t="shared" si="25"/>
        <v>0</v>
      </c>
      <c r="BG274" s="204">
        <f t="shared" si="26"/>
        <v>0</v>
      </c>
      <c r="BH274" s="204">
        <f t="shared" si="27"/>
        <v>0</v>
      </c>
      <c r="BI274" s="204">
        <f t="shared" si="28"/>
        <v>0</v>
      </c>
      <c r="BJ274" s="16" t="s">
        <v>85</v>
      </c>
      <c r="BK274" s="204">
        <f t="shared" si="29"/>
        <v>0</v>
      </c>
      <c r="BL274" s="16" t="s">
        <v>239</v>
      </c>
      <c r="BM274" s="203" t="s">
        <v>1353</v>
      </c>
    </row>
    <row r="275" spans="1:65" s="2" customFormat="1" ht="24.2" customHeight="1">
      <c r="A275" s="33"/>
      <c r="B275" s="34"/>
      <c r="C275" s="191" t="s">
        <v>732</v>
      </c>
      <c r="D275" s="191" t="s">
        <v>158</v>
      </c>
      <c r="E275" s="192" t="s">
        <v>1156</v>
      </c>
      <c r="F275" s="193" t="s">
        <v>1157</v>
      </c>
      <c r="G275" s="194" t="s">
        <v>168</v>
      </c>
      <c r="H275" s="195">
        <v>3</v>
      </c>
      <c r="I275" s="196"/>
      <c r="J275" s="197">
        <f t="shared" si="20"/>
        <v>0</v>
      </c>
      <c r="K275" s="198"/>
      <c r="L275" s="38"/>
      <c r="M275" s="199" t="s">
        <v>1</v>
      </c>
      <c r="N275" s="200" t="s">
        <v>43</v>
      </c>
      <c r="O275" s="70"/>
      <c r="P275" s="201">
        <f t="shared" si="21"/>
        <v>0</v>
      </c>
      <c r="Q275" s="201">
        <v>0</v>
      </c>
      <c r="R275" s="201">
        <f t="shared" si="22"/>
        <v>0</v>
      </c>
      <c r="S275" s="201">
        <v>0</v>
      </c>
      <c r="T275" s="202">
        <f t="shared" si="2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239</v>
      </c>
      <c r="AT275" s="203" t="s">
        <v>158</v>
      </c>
      <c r="AU275" s="203" t="s">
        <v>87</v>
      </c>
      <c r="AY275" s="16" t="s">
        <v>155</v>
      </c>
      <c r="BE275" s="204">
        <f t="shared" si="24"/>
        <v>0</v>
      </c>
      <c r="BF275" s="204">
        <f t="shared" si="25"/>
        <v>0</v>
      </c>
      <c r="BG275" s="204">
        <f t="shared" si="26"/>
        <v>0</v>
      </c>
      <c r="BH275" s="204">
        <f t="shared" si="27"/>
        <v>0</v>
      </c>
      <c r="BI275" s="204">
        <f t="shared" si="28"/>
        <v>0</v>
      </c>
      <c r="BJ275" s="16" t="s">
        <v>85</v>
      </c>
      <c r="BK275" s="204">
        <f t="shared" si="29"/>
        <v>0</v>
      </c>
      <c r="BL275" s="16" t="s">
        <v>239</v>
      </c>
      <c r="BM275" s="203" t="s">
        <v>1158</v>
      </c>
    </row>
    <row r="276" spans="1:65" s="2" customFormat="1" ht="37.9" customHeight="1">
      <c r="A276" s="33"/>
      <c r="B276" s="34"/>
      <c r="C276" s="221" t="s">
        <v>733</v>
      </c>
      <c r="D276" s="221" t="s">
        <v>246</v>
      </c>
      <c r="E276" s="222" t="s">
        <v>1160</v>
      </c>
      <c r="F276" s="223" t="s">
        <v>1354</v>
      </c>
      <c r="G276" s="224" t="s">
        <v>168</v>
      </c>
      <c r="H276" s="225">
        <v>2</v>
      </c>
      <c r="I276" s="226"/>
      <c r="J276" s="227">
        <f t="shared" si="20"/>
        <v>0</v>
      </c>
      <c r="K276" s="228"/>
      <c r="L276" s="229"/>
      <c r="M276" s="230" t="s">
        <v>1</v>
      </c>
      <c r="N276" s="231" t="s">
        <v>43</v>
      </c>
      <c r="O276" s="70"/>
      <c r="P276" s="201">
        <f t="shared" si="21"/>
        <v>0</v>
      </c>
      <c r="Q276" s="201">
        <v>5.2999999999999999E-2</v>
      </c>
      <c r="R276" s="201">
        <f t="shared" si="22"/>
        <v>0.106</v>
      </c>
      <c r="S276" s="201">
        <v>0</v>
      </c>
      <c r="T276" s="202">
        <f t="shared" si="2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249</v>
      </c>
      <c r="AT276" s="203" t="s">
        <v>246</v>
      </c>
      <c r="AU276" s="203" t="s">
        <v>87</v>
      </c>
      <c r="AY276" s="16" t="s">
        <v>155</v>
      </c>
      <c r="BE276" s="204">
        <f t="shared" si="24"/>
        <v>0</v>
      </c>
      <c r="BF276" s="204">
        <f t="shared" si="25"/>
        <v>0</v>
      </c>
      <c r="BG276" s="204">
        <f t="shared" si="26"/>
        <v>0</v>
      </c>
      <c r="BH276" s="204">
        <f t="shared" si="27"/>
        <v>0</v>
      </c>
      <c r="BI276" s="204">
        <f t="shared" si="28"/>
        <v>0</v>
      </c>
      <c r="BJ276" s="16" t="s">
        <v>85</v>
      </c>
      <c r="BK276" s="204">
        <f t="shared" si="29"/>
        <v>0</v>
      </c>
      <c r="BL276" s="16" t="s">
        <v>239</v>
      </c>
      <c r="BM276" s="203" t="s">
        <v>1162</v>
      </c>
    </row>
    <row r="277" spans="1:65" s="2" customFormat="1" ht="29.25">
      <c r="A277" s="33"/>
      <c r="B277" s="34"/>
      <c r="C277" s="35"/>
      <c r="D277" s="207" t="s">
        <v>225</v>
      </c>
      <c r="E277" s="35"/>
      <c r="F277" s="217" t="s">
        <v>1163</v>
      </c>
      <c r="G277" s="35"/>
      <c r="H277" s="35"/>
      <c r="I277" s="218"/>
      <c r="J277" s="35"/>
      <c r="K277" s="35"/>
      <c r="L277" s="38"/>
      <c r="M277" s="219"/>
      <c r="N277" s="220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225</v>
      </c>
      <c r="AU277" s="16" t="s">
        <v>87</v>
      </c>
    </row>
    <row r="278" spans="1:65" s="2" customFormat="1" ht="37.9" customHeight="1">
      <c r="A278" s="33"/>
      <c r="B278" s="34"/>
      <c r="C278" s="221" t="s">
        <v>734</v>
      </c>
      <c r="D278" s="221" t="s">
        <v>246</v>
      </c>
      <c r="E278" s="222" t="s">
        <v>1355</v>
      </c>
      <c r="F278" s="223" t="s">
        <v>1356</v>
      </c>
      <c r="G278" s="224" t="s">
        <v>168</v>
      </c>
      <c r="H278" s="225">
        <v>1</v>
      </c>
      <c r="I278" s="226"/>
      <c r="J278" s="227">
        <f>ROUND(I278*H278,2)</f>
        <v>0</v>
      </c>
      <c r="K278" s="228"/>
      <c r="L278" s="229"/>
      <c r="M278" s="230" t="s">
        <v>1</v>
      </c>
      <c r="N278" s="231" t="s">
        <v>43</v>
      </c>
      <c r="O278" s="70"/>
      <c r="P278" s="201">
        <f>O278*H278</f>
        <v>0</v>
      </c>
      <c r="Q278" s="201">
        <v>5.2999999999999999E-2</v>
      </c>
      <c r="R278" s="201">
        <f>Q278*H278</f>
        <v>5.2999999999999999E-2</v>
      </c>
      <c r="S278" s="201">
        <v>0</v>
      </c>
      <c r="T278" s="20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249</v>
      </c>
      <c r="AT278" s="203" t="s">
        <v>246</v>
      </c>
      <c r="AU278" s="203" t="s">
        <v>87</v>
      </c>
      <c r="AY278" s="16" t="s">
        <v>155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6" t="s">
        <v>85</v>
      </c>
      <c r="BK278" s="204">
        <f>ROUND(I278*H278,2)</f>
        <v>0</v>
      </c>
      <c r="BL278" s="16" t="s">
        <v>239</v>
      </c>
      <c r="BM278" s="203" t="s">
        <v>1357</v>
      </c>
    </row>
    <row r="279" spans="1:65" s="2" customFormat="1" ht="29.25">
      <c r="A279" s="33"/>
      <c r="B279" s="34"/>
      <c r="C279" s="35"/>
      <c r="D279" s="207" t="s">
        <v>225</v>
      </c>
      <c r="E279" s="35"/>
      <c r="F279" s="217" t="s">
        <v>1163</v>
      </c>
      <c r="G279" s="35"/>
      <c r="H279" s="35"/>
      <c r="I279" s="218"/>
      <c r="J279" s="35"/>
      <c r="K279" s="35"/>
      <c r="L279" s="38"/>
      <c r="M279" s="219"/>
      <c r="N279" s="220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225</v>
      </c>
      <c r="AU279" s="16" t="s">
        <v>87</v>
      </c>
    </row>
    <row r="280" spans="1:65" s="2" customFormat="1" ht="24.2" customHeight="1">
      <c r="A280" s="33"/>
      <c r="B280" s="34"/>
      <c r="C280" s="191" t="s">
        <v>738</v>
      </c>
      <c r="D280" s="191" t="s">
        <v>158</v>
      </c>
      <c r="E280" s="192" t="s">
        <v>1165</v>
      </c>
      <c r="F280" s="193" t="s">
        <v>1166</v>
      </c>
      <c r="G280" s="194" t="s">
        <v>168</v>
      </c>
      <c r="H280" s="195">
        <v>1</v>
      </c>
      <c r="I280" s="196"/>
      <c r="J280" s="197">
        <f>ROUND(I280*H280,2)</f>
        <v>0</v>
      </c>
      <c r="K280" s="198"/>
      <c r="L280" s="38"/>
      <c r="M280" s="199" t="s">
        <v>1</v>
      </c>
      <c r="N280" s="200" t="s">
        <v>43</v>
      </c>
      <c r="O280" s="70"/>
      <c r="P280" s="201">
        <f>O280*H280</f>
        <v>0</v>
      </c>
      <c r="Q280" s="201">
        <v>3.3E-4</v>
      </c>
      <c r="R280" s="201">
        <f>Q280*H280</f>
        <v>3.3E-4</v>
      </c>
      <c r="S280" s="201">
        <v>0</v>
      </c>
      <c r="T280" s="20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239</v>
      </c>
      <c r="AT280" s="203" t="s">
        <v>158</v>
      </c>
      <c r="AU280" s="203" t="s">
        <v>87</v>
      </c>
      <c r="AY280" s="16" t="s">
        <v>155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6" t="s">
        <v>85</v>
      </c>
      <c r="BK280" s="204">
        <f>ROUND(I280*H280,2)</f>
        <v>0</v>
      </c>
      <c r="BL280" s="16" t="s">
        <v>239</v>
      </c>
      <c r="BM280" s="203" t="s">
        <v>1167</v>
      </c>
    </row>
    <row r="281" spans="1:65" s="2" customFormat="1" ht="37.9" customHeight="1">
      <c r="A281" s="33"/>
      <c r="B281" s="34"/>
      <c r="C281" s="221" t="s">
        <v>742</v>
      </c>
      <c r="D281" s="221" t="s">
        <v>246</v>
      </c>
      <c r="E281" s="222" t="s">
        <v>1358</v>
      </c>
      <c r="F281" s="223" t="s">
        <v>1359</v>
      </c>
      <c r="G281" s="224" t="s">
        <v>168</v>
      </c>
      <c r="H281" s="225">
        <v>1</v>
      </c>
      <c r="I281" s="226"/>
      <c r="J281" s="227">
        <f>ROUND(I281*H281,2)</f>
        <v>0</v>
      </c>
      <c r="K281" s="228"/>
      <c r="L281" s="229"/>
      <c r="M281" s="230" t="s">
        <v>1</v>
      </c>
      <c r="N281" s="231" t="s">
        <v>43</v>
      </c>
      <c r="O281" s="70"/>
      <c r="P281" s="201">
        <f>O281*H281</f>
        <v>0</v>
      </c>
      <c r="Q281" s="201">
        <v>0.109</v>
      </c>
      <c r="R281" s="201">
        <f>Q281*H281</f>
        <v>0.109</v>
      </c>
      <c r="S281" s="201">
        <v>0</v>
      </c>
      <c r="T281" s="20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249</v>
      </c>
      <c r="AT281" s="203" t="s">
        <v>246</v>
      </c>
      <c r="AU281" s="203" t="s">
        <v>87</v>
      </c>
      <c r="AY281" s="16" t="s">
        <v>155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85</v>
      </c>
      <c r="BK281" s="204">
        <f>ROUND(I281*H281,2)</f>
        <v>0</v>
      </c>
      <c r="BL281" s="16" t="s">
        <v>239</v>
      </c>
      <c r="BM281" s="203" t="s">
        <v>1171</v>
      </c>
    </row>
    <row r="282" spans="1:65" s="2" customFormat="1" ht="29.25">
      <c r="A282" s="33"/>
      <c r="B282" s="34"/>
      <c r="C282" s="35"/>
      <c r="D282" s="207" t="s">
        <v>225</v>
      </c>
      <c r="E282" s="35"/>
      <c r="F282" s="217" t="s">
        <v>1163</v>
      </c>
      <c r="G282" s="35"/>
      <c r="H282" s="35"/>
      <c r="I282" s="218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225</v>
      </c>
      <c r="AU282" s="16" t="s">
        <v>87</v>
      </c>
    </row>
    <row r="283" spans="1:65" s="2" customFormat="1" ht="24.2" customHeight="1">
      <c r="A283" s="33"/>
      <c r="B283" s="34"/>
      <c r="C283" s="191" t="s">
        <v>746</v>
      </c>
      <c r="D283" s="191" t="s">
        <v>158</v>
      </c>
      <c r="E283" s="192" t="s">
        <v>1173</v>
      </c>
      <c r="F283" s="193" t="s">
        <v>1174</v>
      </c>
      <c r="G283" s="194" t="s">
        <v>168</v>
      </c>
      <c r="H283" s="195">
        <v>4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43</v>
      </c>
      <c r="O283" s="70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239</v>
      </c>
      <c r="AT283" s="203" t="s">
        <v>158</v>
      </c>
      <c r="AU283" s="203" t="s">
        <v>87</v>
      </c>
      <c r="AY283" s="16" t="s">
        <v>155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239</v>
      </c>
      <c r="BM283" s="203" t="s">
        <v>1175</v>
      </c>
    </row>
    <row r="284" spans="1:65" s="2" customFormat="1" ht="24.2" customHeight="1">
      <c r="A284" s="33"/>
      <c r="B284" s="34"/>
      <c r="C284" s="221" t="s">
        <v>750</v>
      </c>
      <c r="D284" s="221" t="s">
        <v>246</v>
      </c>
      <c r="E284" s="222" t="s">
        <v>1177</v>
      </c>
      <c r="F284" s="223" t="s">
        <v>1178</v>
      </c>
      <c r="G284" s="224" t="s">
        <v>168</v>
      </c>
      <c r="H284" s="225">
        <v>4</v>
      </c>
      <c r="I284" s="226"/>
      <c r="J284" s="227">
        <f>ROUND(I284*H284,2)</f>
        <v>0</v>
      </c>
      <c r="K284" s="228"/>
      <c r="L284" s="229"/>
      <c r="M284" s="230" t="s">
        <v>1</v>
      </c>
      <c r="N284" s="231" t="s">
        <v>43</v>
      </c>
      <c r="O284" s="70"/>
      <c r="P284" s="201">
        <f>O284*H284</f>
        <v>0</v>
      </c>
      <c r="Q284" s="201">
        <v>1.4E-3</v>
      </c>
      <c r="R284" s="201">
        <f>Q284*H284</f>
        <v>5.5999999999999999E-3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249</v>
      </c>
      <c r="AT284" s="203" t="s">
        <v>246</v>
      </c>
      <c r="AU284" s="203" t="s">
        <v>87</v>
      </c>
      <c r="AY284" s="16" t="s">
        <v>155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239</v>
      </c>
      <c r="BM284" s="203" t="s">
        <v>1179</v>
      </c>
    </row>
    <row r="285" spans="1:65" s="2" customFormat="1" ht="29.25">
      <c r="A285" s="33"/>
      <c r="B285" s="34"/>
      <c r="C285" s="35"/>
      <c r="D285" s="207" t="s">
        <v>225</v>
      </c>
      <c r="E285" s="35"/>
      <c r="F285" s="217" t="s">
        <v>1180</v>
      </c>
      <c r="G285" s="35"/>
      <c r="H285" s="35"/>
      <c r="I285" s="218"/>
      <c r="J285" s="35"/>
      <c r="K285" s="35"/>
      <c r="L285" s="38"/>
      <c r="M285" s="219"/>
      <c r="N285" s="220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225</v>
      </c>
      <c r="AU285" s="16" t="s">
        <v>87</v>
      </c>
    </row>
    <row r="286" spans="1:65" s="2" customFormat="1" ht="24.2" customHeight="1">
      <c r="A286" s="33"/>
      <c r="B286" s="34"/>
      <c r="C286" s="221" t="s">
        <v>756</v>
      </c>
      <c r="D286" s="221" t="s">
        <v>246</v>
      </c>
      <c r="E286" s="222" t="s">
        <v>1182</v>
      </c>
      <c r="F286" s="223" t="s">
        <v>1183</v>
      </c>
      <c r="G286" s="224" t="s">
        <v>168</v>
      </c>
      <c r="H286" s="225">
        <v>4</v>
      </c>
      <c r="I286" s="226"/>
      <c r="J286" s="227">
        <f>ROUND(I286*H286,2)</f>
        <v>0</v>
      </c>
      <c r="K286" s="228"/>
      <c r="L286" s="229"/>
      <c r="M286" s="230" t="s">
        <v>1</v>
      </c>
      <c r="N286" s="231" t="s">
        <v>43</v>
      </c>
      <c r="O286" s="70"/>
      <c r="P286" s="201">
        <f>O286*H286</f>
        <v>0</v>
      </c>
      <c r="Q286" s="201">
        <v>1.4999999999999999E-4</v>
      </c>
      <c r="R286" s="201">
        <f>Q286*H286</f>
        <v>5.9999999999999995E-4</v>
      </c>
      <c r="S286" s="201">
        <v>0</v>
      </c>
      <c r="T286" s="20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249</v>
      </c>
      <c r="AT286" s="203" t="s">
        <v>246</v>
      </c>
      <c r="AU286" s="203" t="s">
        <v>87</v>
      </c>
      <c r="AY286" s="16" t="s">
        <v>155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85</v>
      </c>
      <c r="BK286" s="204">
        <f>ROUND(I286*H286,2)</f>
        <v>0</v>
      </c>
      <c r="BL286" s="16" t="s">
        <v>239</v>
      </c>
      <c r="BM286" s="203" t="s">
        <v>1184</v>
      </c>
    </row>
    <row r="287" spans="1:65" s="2" customFormat="1" ht="14.45" customHeight="1">
      <c r="A287" s="33"/>
      <c r="B287" s="34"/>
      <c r="C287" s="191" t="s">
        <v>760</v>
      </c>
      <c r="D287" s="191" t="s">
        <v>158</v>
      </c>
      <c r="E287" s="192" t="s">
        <v>1198</v>
      </c>
      <c r="F287" s="193" t="s">
        <v>1199</v>
      </c>
      <c r="G287" s="194" t="s">
        <v>174</v>
      </c>
      <c r="H287" s="195">
        <v>17.88</v>
      </c>
      <c r="I287" s="196"/>
      <c r="J287" s="197">
        <f>ROUND(I287*H287,2)</f>
        <v>0</v>
      </c>
      <c r="K287" s="198"/>
      <c r="L287" s="38"/>
      <c r="M287" s="199" t="s">
        <v>1</v>
      </c>
      <c r="N287" s="200" t="s">
        <v>43</v>
      </c>
      <c r="O287" s="70"/>
      <c r="P287" s="201">
        <f>O287*H287</f>
        <v>0</v>
      </c>
      <c r="Q287" s="201">
        <v>3.8000000000000002E-4</v>
      </c>
      <c r="R287" s="201">
        <f>Q287*H287</f>
        <v>6.7943999999999999E-3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239</v>
      </c>
      <c r="AT287" s="203" t="s">
        <v>158</v>
      </c>
      <c r="AU287" s="203" t="s">
        <v>87</v>
      </c>
      <c r="AY287" s="16" t="s">
        <v>155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85</v>
      </c>
      <c r="BK287" s="204">
        <f>ROUND(I287*H287,2)</f>
        <v>0</v>
      </c>
      <c r="BL287" s="16" t="s">
        <v>239</v>
      </c>
      <c r="BM287" s="203" t="s">
        <v>1200</v>
      </c>
    </row>
    <row r="288" spans="1:65" s="2" customFormat="1" ht="29.25">
      <c r="A288" s="33"/>
      <c r="B288" s="34"/>
      <c r="C288" s="35"/>
      <c r="D288" s="207" t="s">
        <v>225</v>
      </c>
      <c r="E288" s="35"/>
      <c r="F288" s="217" t="s">
        <v>1201</v>
      </c>
      <c r="G288" s="35"/>
      <c r="H288" s="35"/>
      <c r="I288" s="218"/>
      <c r="J288" s="35"/>
      <c r="K288" s="35"/>
      <c r="L288" s="38"/>
      <c r="M288" s="219"/>
      <c r="N288" s="220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225</v>
      </c>
      <c r="AU288" s="16" t="s">
        <v>87</v>
      </c>
    </row>
    <row r="289" spans="1:65" s="2" customFormat="1" ht="37.9" customHeight="1">
      <c r="A289" s="33"/>
      <c r="B289" s="34"/>
      <c r="C289" s="191" t="s">
        <v>764</v>
      </c>
      <c r="D289" s="191" t="s">
        <v>158</v>
      </c>
      <c r="E289" s="192" t="s">
        <v>1204</v>
      </c>
      <c r="F289" s="193" t="s">
        <v>1205</v>
      </c>
      <c r="G289" s="194" t="s">
        <v>174</v>
      </c>
      <c r="H289" s="195">
        <v>17.88</v>
      </c>
      <c r="I289" s="196"/>
      <c r="J289" s="197">
        <f t="shared" ref="J289:J295" si="30">ROUND(I289*H289,2)</f>
        <v>0</v>
      </c>
      <c r="K289" s="198"/>
      <c r="L289" s="38"/>
      <c r="M289" s="199" t="s">
        <v>1</v>
      </c>
      <c r="N289" s="200" t="s">
        <v>43</v>
      </c>
      <c r="O289" s="70"/>
      <c r="P289" s="201">
        <f t="shared" ref="P289:P295" si="31">O289*H289</f>
        <v>0</v>
      </c>
      <c r="Q289" s="201">
        <v>3.8000000000000002E-4</v>
      </c>
      <c r="R289" s="201">
        <f t="shared" ref="R289:R295" si="32">Q289*H289</f>
        <v>6.7943999999999999E-3</v>
      </c>
      <c r="S289" s="201">
        <v>0</v>
      </c>
      <c r="T289" s="202">
        <f t="shared" ref="T289:T295" si="33"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239</v>
      </c>
      <c r="AT289" s="203" t="s">
        <v>158</v>
      </c>
      <c r="AU289" s="203" t="s">
        <v>87</v>
      </c>
      <c r="AY289" s="16" t="s">
        <v>155</v>
      </c>
      <c r="BE289" s="204">
        <f t="shared" ref="BE289:BE295" si="34">IF(N289="základní",J289,0)</f>
        <v>0</v>
      </c>
      <c r="BF289" s="204">
        <f t="shared" ref="BF289:BF295" si="35">IF(N289="snížená",J289,0)</f>
        <v>0</v>
      </c>
      <c r="BG289" s="204">
        <f t="shared" ref="BG289:BG295" si="36">IF(N289="zákl. přenesená",J289,0)</f>
        <v>0</v>
      </c>
      <c r="BH289" s="204">
        <f t="shared" ref="BH289:BH295" si="37">IF(N289="sníž. přenesená",J289,0)</f>
        <v>0</v>
      </c>
      <c r="BI289" s="204">
        <f t="shared" ref="BI289:BI295" si="38">IF(N289="nulová",J289,0)</f>
        <v>0</v>
      </c>
      <c r="BJ289" s="16" t="s">
        <v>85</v>
      </c>
      <c r="BK289" s="204">
        <f t="shared" ref="BK289:BK295" si="39">ROUND(I289*H289,2)</f>
        <v>0</v>
      </c>
      <c r="BL289" s="16" t="s">
        <v>239</v>
      </c>
      <c r="BM289" s="203" t="s">
        <v>1206</v>
      </c>
    </row>
    <row r="290" spans="1:65" s="2" customFormat="1" ht="24.2" customHeight="1">
      <c r="A290" s="33"/>
      <c r="B290" s="34"/>
      <c r="C290" s="191" t="s">
        <v>768</v>
      </c>
      <c r="D290" s="191" t="s">
        <v>158</v>
      </c>
      <c r="E290" s="192" t="s">
        <v>517</v>
      </c>
      <c r="F290" s="193" t="s">
        <v>518</v>
      </c>
      <c r="G290" s="194" t="s">
        <v>179</v>
      </c>
      <c r="H290" s="195">
        <v>6</v>
      </c>
      <c r="I290" s="196"/>
      <c r="J290" s="197">
        <f t="shared" si="30"/>
        <v>0</v>
      </c>
      <c r="K290" s="198"/>
      <c r="L290" s="38"/>
      <c r="M290" s="199" t="s">
        <v>1</v>
      </c>
      <c r="N290" s="200" t="s">
        <v>43</v>
      </c>
      <c r="O290" s="70"/>
      <c r="P290" s="201">
        <f t="shared" si="31"/>
        <v>0</v>
      </c>
      <c r="Q290" s="201">
        <v>0</v>
      </c>
      <c r="R290" s="201">
        <f t="shared" si="32"/>
        <v>0</v>
      </c>
      <c r="S290" s="201">
        <v>0.05</v>
      </c>
      <c r="T290" s="202">
        <f t="shared" si="33"/>
        <v>0.30000000000000004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239</v>
      </c>
      <c r="AT290" s="203" t="s">
        <v>158</v>
      </c>
      <c r="AU290" s="203" t="s">
        <v>87</v>
      </c>
      <c r="AY290" s="16" t="s">
        <v>155</v>
      </c>
      <c r="BE290" s="204">
        <f t="shared" si="34"/>
        <v>0</v>
      </c>
      <c r="BF290" s="204">
        <f t="shared" si="35"/>
        <v>0</v>
      </c>
      <c r="BG290" s="204">
        <f t="shared" si="36"/>
        <v>0</v>
      </c>
      <c r="BH290" s="204">
        <f t="shared" si="37"/>
        <v>0</v>
      </c>
      <c r="BI290" s="204">
        <f t="shared" si="38"/>
        <v>0</v>
      </c>
      <c r="BJ290" s="16" t="s">
        <v>85</v>
      </c>
      <c r="BK290" s="204">
        <f t="shared" si="39"/>
        <v>0</v>
      </c>
      <c r="BL290" s="16" t="s">
        <v>239</v>
      </c>
      <c r="BM290" s="203" t="s">
        <v>1210</v>
      </c>
    </row>
    <row r="291" spans="1:65" s="2" customFormat="1" ht="24.2" customHeight="1">
      <c r="A291" s="33"/>
      <c r="B291" s="34"/>
      <c r="C291" s="191" t="s">
        <v>772</v>
      </c>
      <c r="D291" s="191" t="s">
        <v>158</v>
      </c>
      <c r="E291" s="192" t="s">
        <v>521</v>
      </c>
      <c r="F291" s="193" t="s">
        <v>1212</v>
      </c>
      <c r="G291" s="194" t="s">
        <v>179</v>
      </c>
      <c r="H291" s="195">
        <v>6</v>
      </c>
      <c r="I291" s="196"/>
      <c r="J291" s="197">
        <f t="shared" si="30"/>
        <v>0</v>
      </c>
      <c r="K291" s="198"/>
      <c r="L291" s="38"/>
      <c r="M291" s="199" t="s">
        <v>1</v>
      </c>
      <c r="N291" s="200" t="s">
        <v>43</v>
      </c>
      <c r="O291" s="70"/>
      <c r="P291" s="201">
        <f t="shared" si="31"/>
        <v>0</v>
      </c>
      <c r="Q291" s="201">
        <v>0</v>
      </c>
      <c r="R291" s="201">
        <f t="shared" si="32"/>
        <v>0</v>
      </c>
      <c r="S291" s="201">
        <v>0</v>
      </c>
      <c r="T291" s="202">
        <f t="shared" si="3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239</v>
      </c>
      <c r="AT291" s="203" t="s">
        <v>158</v>
      </c>
      <c r="AU291" s="203" t="s">
        <v>87</v>
      </c>
      <c r="AY291" s="16" t="s">
        <v>155</v>
      </c>
      <c r="BE291" s="204">
        <f t="shared" si="34"/>
        <v>0</v>
      </c>
      <c r="BF291" s="204">
        <f t="shared" si="35"/>
        <v>0</v>
      </c>
      <c r="BG291" s="204">
        <f t="shared" si="36"/>
        <v>0</v>
      </c>
      <c r="BH291" s="204">
        <f t="shared" si="37"/>
        <v>0</v>
      </c>
      <c r="BI291" s="204">
        <f t="shared" si="38"/>
        <v>0</v>
      </c>
      <c r="BJ291" s="16" t="s">
        <v>85</v>
      </c>
      <c r="BK291" s="204">
        <f t="shared" si="39"/>
        <v>0</v>
      </c>
      <c r="BL291" s="16" t="s">
        <v>239</v>
      </c>
      <c r="BM291" s="203" t="s">
        <v>1213</v>
      </c>
    </row>
    <row r="292" spans="1:65" s="2" customFormat="1" ht="37.9" customHeight="1">
      <c r="A292" s="33"/>
      <c r="B292" s="34"/>
      <c r="C292" s="221" t="s">
        <v>774</v>
      </c>
      <c r="D292" s="221" t="s">
        <v>246</v>
      </c>
      <c r="E292" s="222" t="s">
        <v>1215</v>
      </c>
      <c r="F292" s="223" t="s">
        <v>1216</v>
      </c>
      <c r="G292" s="224" t="s">
        <v>179</v>
      </c>
      <c r="H292" s="225">
        <v>6</v>
      </c>
      <c r="I292" s="226"/>
      <c r="J292" s="227">
        <f t="shared" si="30"/>
        <v>0</v>
      </c>
      <c r="K292" s="228"/>
      <c r="L292" s="229"/>
      <c r="M292" s="230" t="s">
        <v>1</v>
      </c>
      <c r="N292" s="231" t="s">
        <v>43</v>
      </c>
      <c r="O292" s="70"/>
      <c r="P292" s="201">
        <f t="shared" si="31"/>
        <v>0</v>
      </c>
      <c r="Q292" s="201">
        <v>9.6299999999999997E-2</v>
      </c>
      <c r="R292" s="201">
        <f t="shared" si="32"/>
        <v>0.57779999999999998</v>
      </c>
      <c r="S292" s="201">
        <v>0</v>
      </c>
      <c r="T292" s="202">
        <f t="shared" si="3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249</v>
      </c>
      <c r="AT292" s="203" t="s">
        <v>246</v>
      </c>
      <c r="AU292" s="203" t="s">
        <v>87</v>
      </c>
      <c r="AY292" s="16" t="s">
        <v>155</v>
      </c>
      <c r="BE292" s="204">
        <f t="shared" si="34"/>
        <v>0</v>
      </c>
      <c r="BF292" s="204">
        <f t="shared" si="35"/>
        <v>0</v>
      </c>
      <c r="BG292" s="204">
        <f t="shared" si="36"/>
        <v>0</v>
      </c>
      <c r="BH292" s="204">
        <f t="shared" si="37"/>
        <v>0</v>
      </c>
      <c r="BI292" s="204">
        <f t="shared" si="38"/>
        <v>0</v>
      </c>
      <c r="BJ292" s="16" t="s">
        <v>85</v>
      </c>
      <c r="BK292" s="204">
        <f t="shared" si="39"/>
        <v>0</v>
      </c>
      <c r="BL292" s="16" t="s">
        <v>239</v>
      </c>
      <c r="BM292" s="203" t="s">
        <v>1217</v>
      </c>
    </row>
    <row r="293" spans="1:65" s="2" customFormat="1" ht="24.2" customHeight="1">
      <c r="A293" s="33"/>
      <c r="B293" s="34"/>
      <c r="C293" s="191" t="s">
        <v>776</v>
      </c>
      <c r="D293" s="191" t="s">
        <v>158</v>
      </c>
      <c r="E293" s="192" t="s">
        <v>1219</v>
      </c>
      <c r="F293" s="193" t="s">
        <v>1220</v>
      </c>
      <c r="G293" s="194" t="s">
        <v>179</v>
      </c>
      <c r="H293" s="195">
        <v>6</v>
      </c>
      <c r="I293" s="196"/>
      <c r="J293" s="197">
        <f t="shared" si="30"/>
        <v>0</v>
      </c>
      <c r="K293" s="198"/>
      <c r="L293" s="38"/>
      <c r="M293" s="199" t="s">
        <v>1</v>
      </c>
      <c r="N293" s="200" t="s">
        <v>43</v>
      </c>
      <c r="O293" s="70"/>
      <c r="P293" s="201">
        <f t="shared" si="31"/>
        <v>0</v>
      </c>
      <c r="Q293" s="201">
        <v>0</v>
      </c>
      <c r="R293" s="201">
        <f t="shared" si="32"/>
        <v>0</v>
      </c>
      <c r="S293" s="201">
        <v>0</v>
      </c>
      <c r="T293" s="202">
        <f t="shared" si="3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239</v>
      </c>
      <c r="AT293" s="203" t="s">
        <v>158</v>
      </c>
      <c r="AU293" s="203" t="s">
        <v>87</v>
      </c>
      <c r="AY293" s="16" t="s">
        <v>155</v>
      </c>
      <c r="BE293" s="204">
        <f t="shared" si="34"/>
        <v>0</v>
      </c>
      <c r="BF293" s="204">
        <f t="shared" si="35"/>
        <v>0</v>
      </c>
      <c r="BG293" s="204">
        <f t="shared" si="36"/>
        <v>0</v>
      </c>
      <c r="BH293" s="204">
        <f t="shared" si="37"/>
        <v>0</v>
      </c>
      <c r="BI293" s="204">
        <f t="shared" si="38"/>
        <v>0</v>
      </c>
      <c r="BJ293" s="16" t="s">
        <v>85</v>
      </c>
      <c r="BK293" s="204">
        <f t="shared" si="39"/>
        <v>0</v>
      </c>
      <c r="BL293" s="16" t="s">
        <v>239</v>
      </c>
      <c r="BM293" s="203" t="s">
        <v>1221</v>
      </c>
    </row>
    <row r="294" spans="1:65" s="2" customFormat="1" ht="24.2" customHeight="1">
      <c r="A294" s="33"/>
      <c r="B294" s="34"/>
      <c r="C294" s="191" t="s">
        <v>778</v>
      </c>
      <c r="D294" s="191" t="s">
        <v>158</v>
      </c>
      <c r="E294" s="192" t="s">
        <v>1360</v>
      </c>
      <c r="F294" s="193" t="s">
        <v>1361</v>
      </c>
      <c r="G294" s="194" t="s">
        <v>168</v>
      </c>
      <c r="H294" s="195">
        <v>1</v>
      </c>
      <c r="I294" s="196"/>
      <c r="J294" s="197">
        <f t="shared" si="30"/>
        <v>0</v>
      </c>
      <c r="K294" s="198"/>
      <c r="L294" s="38"/>
      <c r="M294" s="199" t="s">
        <v>1</v>
      </c>
      <c r="N294" s="200" t="s">
        <v>43</v>
      </c>
      <c r="O294" s="70"/>
      <c r="P294" s="201">
        <f t="shared" si="31"/>
        <v>0</v>
      </c>
      <c r="Q294" s="201">
        <v>4.0000000000000003E-5</v>
      </c>
      <c r="R294" s="201">
        <f t="shared" si="32"/>
        <v>4.0000000000000003E-5</v>
      </c>
      <c r="S294" s="201">
        <v>0</v>
      </c>
      <c r="T294" s="202">
        <f t="shared" si="3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1362</v>
      </c>
      <c r="AT294" s="203" t="s">
        <v>158</v>
      </c>
      <c r="AU294" s="203" t="s">
        <v>87</v>
      </c>
      <c r="AY294" s="16" t="s">
        <v>155</v>
      </c>
      <c r="BE294" s="204">
        <f t="shared" si="34"/>
        <v>0</v>
      </c>
      <c r="BF294" s="204">
        <f t="shared" si="35"/>
        <v>0</v>
      </c>
      <c r="BG294" s="204">
        <f t="shared" si="36"/>
        <v>0</v>
      </c>
      <c r="BH294" s="204">
        <f t="shared" si="37"/>
        <v>0</v>
      </c>
      <c r="BI294" s="204">
        <f t="shared" si="38"/>
        <v>0</v>
      </c>
      <c r="BJ294" s="16" t="s">
        <v>85</v>
      </c>
      <c r="BK294" s="204">
        <f t="shared" si="39"/>
        <v>0</v>
      </c>
      <c r="BL294" s="16" t="s">
        <v>1362</v>
      </c>
      <c r="BM294" s="203" t="s">
        <v>1363</v>
      </c>
    </row>
    <row r="295" spans="1:65" s="2" customFormat="1" ht="24.2" customHeight="1">
      <c r="A295" s="33"/>
      <c r="B295" s="34"/>
      <c r="C295" s="221" t="s">
        <v>780</v>
      </c>
      <c r="D295" s="221" t="s">
        <v>246</v>
      </c>
      <c r="E295" s="222" t="s">
        <v>1364</v>
      </c>
      <c r="F295" s="223" t="s">
        <v>1365</v>
      </c>
      <c r="G295" s="224" t="s">
        <v>168</v>
      </c>
      <c r="H295" s="225">
        <v>1</v>
      </c>
      <c r="I295" s="226"/>
      <c r="J295" s="227">
        <f t="shared" si="30"/>
        <v>0</v>
      </c>
      <c r="K295" s="228"/>
      <c r="L295" s="229"/>
      <c r="M295" s="230" t="s">
        <v>1</v>
      </c>
      <c r="N295" s="231" t="s">
        <v>43</v>
      </c>
      <c r="O295" s="70"/>
      <c r="P295" s="201">
        <f t="shared" si="31"/>
        <v>0</v>
      </c>
      <c r="Q295" s="201">
        <v>1.4999999999999999E-2</v>
      </c>
      <c r="R295" s="201">
        <f t="shared" si="32"/>
        <v>1.4999999999999999E-2</v>
      </c>
      <c r="S295" s="201">
        <v>0</v>
      </c>
      <c r="T295" s="202">
        <f t="shared" si="3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1362</v>
      </c>
      <c r="AT295" s="203" t="s">
        <v>246</v>
      </c>
      <c r="AU295" s="203" t="s">
        <v>87</v>
      </c>
      <c r="AY295" s="16" t="s">
        <v>155</v>
      </c>
      <c r="BE295" s="204">
        <f t="shared" si="34"/>
        <v>0</v>
      </c>
      <c r="BF295" s="204">
        <f t="shared" si="35"/>
        <v>0</v>
      </c>
      <c r="BG295" s="204">
        <f t="shared" si="36"/>
        <v>0</v>
      </c>
      <c r="BH295" s="204">
        <f t="shared" si="37"/>
        <v>0</v>
      </c>
      <c r="BI295" s="204">
        <f t="shared" si="38"/>
        <v>0</v>
      </c>
      <c r="BJ295" s="16" t="s">
        <v>85</v>
      </c>
      <c r="BK295" s="204">
        <f t="shared" si="39"/>
        <v>0</v>
      </c>
      <c r="BL295" s="16" t="s">
        <v>1362</v>
      </c>
      <c r="BM295" s="203" t="s">
        <v>1366</v>
      </c>
    </row>
    <row r="296" spans="1:65" s="13" customFormat="1" ht="11.25">
      <c r="B296" s="205"/>
      <c r="C296" s="206"/>
      <c r="D296" s="207" t="s">
        <v>164</v>
      </c>
      <c r="E296" s="208" t="s">
        <v>1</v>
      </c>
      <c r="F296" s="209" t="s">
        <v>1367</v>
      </c>
      <c r="G296" s="206"/>
      <c r="H296" s="210">
        <v>1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164</v>
      </c>
      <c r="AU296" s="216" t="s">
        <v>87</v>
      </c>
      <c r="AV296" s="13" t="s">
        <v>87</v>
      </c>
      <c r="AW296" s="13" t="s">
        <v>34</v>
      </c>
      <c r="AX296" s="13" t="s">
        <v>85</v>
      </c>
      <c r="AY296" s="216" t="s">
        <v>155</v>
      </c>
    </row>
    <row r="297" spans="1:65" s="2" customFormat="1" ht="24.2" customHeight="1">
      <c r="A297" s="33"/>
      <c r="B297" s="34"/>
      <c r="C297" s="191" t="s">
        <v>782</v>
      </c>
      <c r="D297" s="191" t="s">
        <v>158</v>
      </c>
      <c r="E297" s="192" t="s">
        <v>1223</v>
      </c>
      <c r="F297" s="193" t="s">
        <v>1224</v>
      </c>
      <c r="G297" s="194" t="s">
        <v>1225</v>
      </c>
      <c r="H297" s="195">
        <v>20</v>
      </c>
      <c r="I297" s="196"/>
      <c r="J297" s="197">
        <f>ROUND(I297*H297,2)</f>
        <v>0</v>
      </c>
      <c r="K297" s="198"/>
      <c r="L297" s="38"/>
      <c r="M297" s="199" t="s">
        <v>1</v>
      </c>
      <c r="N297" s="200" t="s">
        <v>43</v>
      </c>
      <c r="O297" s="70"/>
      <c r="P297" s="201">
        <f>O297*H297</f>
        <v>0</v>
      </c>
      <c r="Q297" s="201">
        <v>0</v>
      </c>
      <c r="R297" s="201">
        <f>Q297*H297</f>
        <v>0</v>
      </c>
      <c r="S297" s="201">
        <v>1E-3</v>
      </c>
      <c r="T297" s="202">
        <f>S297*H297</f>
        <v>0.02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239</v>
      </c>
      <c r="AT297" s="203" t="s">
        <v>158</v>
      </c>
      <c r="AU297" s="203" t="s">
        <v>87</v>
      </c>
      <c r="AY297" s="16" t="s">
        <v>155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6" t="s">
        <v>85</v>
      </c>
      <c r="BK297" s="204">
        <f>ROUND(I297*H297,2)</f>
        <v>0</v>
      </c>
      <c r="BL297" s="16" t="s">
        <v>239</v>
      </c>
      <c r="BM297" s="203" t="s">
        <v>1226</v>
      </c>
    </row>
    <row r="298" spans="1:65" s="2" customFormat="1" ht="24.2" customHeight="1">
      <c r="A298" s="33"/>
      <c r="B298" s="34"/>
      <c r="C298" s="191" t="s">
        <v>784</v>
      </c>
      <c r="D298" s="191" t="s">
        <v>158</v>
      </c>
      <c r="E298" s="192" t="s">
        <v>1228</v>
      </c>
      <c r="F298" s="193" t="s">
        <v>1229</v>
      </c>
      <c r="G298" s="194" t="s">
        <v>352</v>
      </c>
      <c r="H298" s="243"/>
      <c r="I298" s="196"/>
      <c r="J298" s="197">
        <f>ROUND(I298*H298,2)</f>
        <v>0</v>
      </c>
      <c r="K298" s="198"/>
      <c r="L298" s="38"/>
      <c r="M298" s="199" t="s">
        <v>1</v>
      </c>
      <c r="N298" s="200" t="s">
        <v>43</v>
      </c>
      <c r="O298" s="70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239</v>
      </c>
      <c r="AT298" s="203" t="s">
        <v>158</v>
      </c>
      <c r="AU298" s="203" t="s">
        <v>87</v>
      </c>
      <c r="AY298" s="16" t="s">
        <v>155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6" t="s">
        <v>85</v>
      </c>
      <c r="BK298" s="204">
        <f>ROUND(I298*H298,2)</f>
        <v>0</v>
      </c>
      <c r="BL298" s="16" t="s">
        <v>239</v>
      </c>
      <c r="BM298" s="203" t="s">
        <v>1230</v>
      </c>
    </row>
    <row r="299" spans="1:65" s="12" customFormat="1" ht="22.9" customHeight="1">
      <c r="B299" s="175"/>
      <c r="C299" s="176"/>
      <c r="D299" s="177" t="s">
        <v>77</v>
      </c>
      <c r="E299" s="189" t="s">
        <v>1231</v>
      </c>
      <c r="F299" s="189" t="s">
        <v>1232</v>
      </c>
      <c r="G299" s="176"/>
      <c r="H299" s="176"/>
      <c r="I299" s="179"/>
      <c r="J299" s="190">
        <f>BK299</f>
        <v>0</v>
      </c>
      <c r="K299" s="176"/>
      <c r="L299" s="181"/>
      <c r="M299" s="182"/>
      <c r="N299" s="183"/>
      <c r="O299" s="183"/>
      <c r="P299" s="184">
        <f>SUM(P300:P307)</f>
        <v>0</v>
      </c>
      <c r="Q299" s="183"/>
      <c r="R299" s="184">
        <f>SUM(R300:R307)</f>
        <v>0.95423999999999998</v>
      </c>
      <c r="S299" s="183"/>
      <c r="T299" s="185">
        <f>SUM(T300:T307)</f>
        <v>0</v>
      </c>
      <c r="AR299" s="186" t="s">
        <v>87</v>
      </c>
      <c r="AT299" s="187" t="s">
        <v>77</v>
      </c>
      <c r="AU299" s="187" t="s">
        <v>85</v>
      </c>
      <c r="AY299" s="186" t="s">
        <v>155</v>
      </c>
      <c r="BK299" s="188">
        <f>SUM(BK300:BK307)</f>
        <v>0</v>
      </c>
    </row>
    <row r="300" spans="1:65" s="2" customFormat="1" ht="14.45" customHeight="1">
      <c r="A300" s="33"/>
      <c r="B300" s="34"/>
      <c r="C300" s="191" t="s">
        <v>786</v>
      </c>
      <c r="D300" s="191" t="s">
        <v>158</v>
      </c>
      <c r="E300" s="192" t="s">
        <v>1234</v>
      </c>
      <c r="F300" s="193" t="s">
        <v>1235</v>
      </c>
      <c r="G300" s="194" t="s">
        <v>174</v>
      </c>
      <c r="H300" s="195">
        <v>14</v>
      </c>
      <c r="I300" s="196"/>
      <c r="J300" s="197">
        <f>ROUND(I300*H300,2)</f>
        <v>0</v>
      </c>
      <c r="K300" s="198"/>
      <c r="L300" s="38"/>
      <c r="M300" s="199" t="s">
        <v>1</v>
      </c>
      <c r="N300" s="200" t="s">
        <v>43</v>
      </c>
      <c r="O300" s="70"/>
      <c r="P300" s="201">
        <f>O300*H300</f>
        <v>0</v>
      </c>
      <c r="Q300" s="201">
        <v>4.0000000000000002E-4</v>
      </c>
      <c r="R300" s="201">
        <f>Q300*H300</f>
        <v>5.5999999999999999E-3</v>
      </c>
      <c r="S300" s="201">
        <v>0</v>
      </c>
      <c r="T300" s="20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3" t="s">
        <v>239</v>
      </c>
      <c r="AT300" s="203" t="s">
        <v>158</v>
      </c>
      <c r="AU300" s="203" t="s">
        <v>87</v>
      </c>
      <c r="AY300" s="16" t="s">
        <v>155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6" t="s">
        <v>85</v>
      </c>
      <c r="BK300" s="204">
        <f>ROUND(I300*H300,2)</f>
        <v>0</v>
      </c>
      <c r="BL300" s="16" t="s">
        <v>239</v>
      </c>
      <c r="BM300" s="203" t="s">
        <v>1236</v>
      </c>
    </row>
    <row r="301" spans="1:65" s="13" customFormat="1" ht="11.25">
      <c r="B301" s="205"/>
      <c r="C301" s="206"/>
      <c r="D301" s="207" t="s">
        <v>164</v>
      </c>
      <c r="E301" s="208" t="s">
        <v>1</v>
      </c>
      <c r="F301" s="209" t="s">
        <v>1291</v>
      </c>
      <c r="G301" s="206"/>
      <c r="H301" s="210">
        <v>14</v>
      </c>
      <c r="I301" s="211"/>
      <c r="J301" s="206"/>
      <c r="K301" s="206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164</v>
      </c>
      <c r="AU301" s="216" t="s">
        <v>87</v>
      </c>
      <c r="AV301" s="13" t="s">
        <v>87</v>
      </c>
      <c r="AW301" s="13" t="s">
        <v>34</v>
      </c>
      <c r="AX301" s="13" t="s">
        <v>85</v>
      </c>
      <c r="AY301" s="216" t="s">
        <v>155</v>
      </c>
    </row>
    <row r="302" spans="1:65" s="2" customFormat="1" ht="24.2" customHeight="1">
      <c r="A302" s="33"/>
      <c r="B302" s="34"/>
      <c r="C302" s="191" t="s">
        <v>1146</v>
      </c>
      <c r="D302" s="191" t="s">
        <v>158</v>
      </c>
      <c r="E302" s="192" t="s">
        <v>1238</v>
      </c>
      <c r="F302" s="193" t="s">
        <v>1239</v>
      </c>
      <c r="G302" s="194" t="s">
        <v>174</v>
      </c>
      <c r="H302" s="195">
        <v>14</v>
      </c>
      <c r="I302" s="196"/>
      <c r="J302" s="197">
        <f>ROUND(I302*H302,2)</f>
        <v>0</v>
      </c>
      <c r="K302" s="198"/>
      <c r="L302" s="38"/>
      <c r="M302" s="199" t="s">
        <v>1</v>
      </c>
      <c r="N302" s="200" t="s">
        <v>43</v>
      </c>
      <c r="O302" s="70"/>
      <c r="P302" s="201">
        <f>O302*H302</f>
        <v>0</v>
      </c>
      <c r="Q302" s="201">
        <v>7.9000000000000008E-3</v>
      </c>
      <c r="R302" s="201">
        <f>Q302*H302</f>
        <v>0.1106</v>
      </c>
      <c r="S302" s="201">
        <v>0</v>
      </c>
      <c r="T302" s="20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3" t="s">
        <v>239</v>
      </c>
      <c r="AT302" s="203" t="s">
        <v>158</v>
      </c>
      <c r="AU302" s="203" t="s">
        <v>87</v>
      </c>
      <c r="AY302" s="16" t="s">
        <v>155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6" t="s">
        <v>85</v>
      </c>
      <c r="BK302" s="204">
        <f>ROUND(I302*H302,2)</f>
        <v>0</v>
      </c>
      <c r="BL302" s="16" t="s">
        <v>239</v>
      </c>
      <c r="BM302" s="203" t="s">
        <v>1240</v>
      </c>
    </row>
    <row r="303" spans="1:65" s="2" customFormat="1" ht="24.2" customHeight="1">
      <c r="A303" s="33"/>
      <c r="B303" s="34"/>
      <c r="C303" s="221" t="s">
        <v>1151</v>
      </c>
      <c r="D303" s="221" t="s">
        <v>246</v>
      </c>
      <c r="E303" s="222" t="s">
        <v>1242</v>
      </c>
      <c r="F303" s="223" t="s">
        <v>1243</v>
      </c>
      <c r="G303" s="224" t="s">
        <v>174</v>
      </c>
      <c r="H303" s="225">
        <v>15.4</v>
      </c>
      <c r="I303" s="226"/>
      <c r="J303" s="227">
        <f>ROUND(I303*H303,2)</f>
        <v>0</v>
      </c>
      <c r="K303" s="228"/>
      <c r="L303" s="229"/>
      <c r="M303" s="230" t="s">
        <v>1</v>
      </c>
      <c r="N303" s="231" t="s">
        <v>43</v>
      </c>
      <c r="O303" s="70"/>
      <c r="P303" s="201">
        <f>O303*H303</f>
        <v>0</v>
      </c>
      <c r="Q303" s="201">
        <v>5.3999999999999999E-2</v>
      </c>
      <c r="R303" s="201">
        <f>Q303*H303</f>
        <v>0.83160000000000001</v>
      </c>
      <c r="S303" s="201">
        <v>0</v>
      </c>
      <c r="T303" s="20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249</v>
      </c>
      <c r="AT303" s="203" t="s">
        <v>246</v>
      </c>
      <c r="AU303" s="203" t="s">
        <v>87</v>
      </c>
      <c r="AY303" s="16" t="s">
        <v>155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85</v>
      </c>
      <c r="BK303" s="204">
        <f>ROUND(I303*H303,2)</f>
        <v>0</v>
      </c>
      <c r="BL303" s="16" t="s">
        <v>239</v>
      </c>
      <c r="BM303" s="203" t="s">
        <v>1244</v>
      </c>
    </row>
    <row r="304" spans="1:65" s="13" customFormat="1" ht="11.25">
      <c r="B304" s="205"/>
      <c r="C304" s="206"/>
      <c r="D304" s="207" t="s">
        <v>164</v>
      </c>
      <c r="E304" s="206"/>
      <c r="F304" s="209" t="s">
        <v>1368</v>
      </c>
      <c r="G304" s="206"/>
      <c r="H304" s="210">
        <v>15.4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164</v>
      </c>
      <c r="AU304" s="216" t="s">
        <v>87</v>
      </c>
      <c r="AV304" s="13" t="s">
        <v>87</v>
      </c>
      <c r="AW304" s="13" t="s">
        <v>4</v>
      </c>
      <c r="AX304" s="13" t="s">
        <v>85</v>
      </c>
      <c r="AY304" s="216" t="s">
        <v>155</v>
      </c>
    </row>
    <row r="305" spans="1:65" s="2" customFormat="1" ht="14.45" customHeight="1">
      <c r="A305" s="33"/>
      <c r="B305" s="34"/>
      <c r="C305" s="191" t="s">
        <v>1155</v>
      </c>
      <c r="D305" s="191" t="s">
        <v>158</v>
      </c>
      <c r="E305" s="192" t="s">
        <v>1247</v>
      </c>
      <c r="F305" s="193" t="s">
        <v>1248</v>
      </c>
      <c r="G305" s="194" t="s">
        <v>179</v>
      </c>
      <c r="H305" s="195">
        <v>14</v>
      </c>
      <c r="I305" s="196"/>
      <c r="J305" s="197">
        <f>ROUND(I305*H305,2)</f>
        <v>0</v>
      </c>
      <c r="K305" s="198"/>
      <c r="L305" s="38"/>
      <c r="M305" s="199" t="s">
        <v>1</v>
      </c>
      <c r="N305" s="200" t="s">
        <v>43</v>
      </c>
      <c r="O305" s="70"/>
      <c r="P305" s="201">
        <f>O305*H305</f>
        <v>0</v>
      </c>
      <c r="Q305" s="201">
        <v>2.3000000000000001E-4</v>
      </c>
      <c r="R305" s="201">
        <f>Q305*H305</f>
        <v>3.2200000000000002E-3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239</v>
      </c>
      <c r="AT305" s="203" t="s">
        <v>158</v>
      </c>
      <c r="AU305" s="203" t="s">
        <v>87</v>
      </c>
      <c r="AY305" s="16" t="s">
        <v>155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85</v>
      </c>
      <c r="BK305" s="204">
        <f>ROUND(I305*H305,2)</f>
        <v>0</v>
      </c>
      <c r="BL305" s="16" t="s">
        <v>239</v>
      </c>
      <c r="BM305" s="203" t="s">
        <v>1249</v>
      </c>
    </row>
    <row r="306" spans="1:65" s="2" customFormat="1" ht="24.2" customHeight="1">
      <c r="A306" s="33"/>
      <c r="B306" s="34"/>
      <c r="C306" s="191" t="s">
        <v>1159</v>
      </c>
      <c r="D306" s="191" t="s">
        <v>158</v>
      </c>
      <c r="E306" s="192" t="s">
        <v>1252</v>
      </c>
      <c r="F306" s="193" t="s">
        <v>1253</v>
      </c>
      <c r="G306" s="194" t="s">
        <v>174</v>
      </c>
      <c r="H306" s="195">
        <v>14</v>
      </c>
      <c r="I306" s="196"/>
      <c r="J306" s="197">
        <f>ROUND(I306*H306,2)</f>
        <v>0</v>
      </c>
      <c r="K306" s="198"/>
      <c r="L306" s="38"/>
      <c r="M306" s="199" t="s">
        <v>1</v>
      </c>
      <c r="N306" s="200" t="s">
        <v>43</v>
      </c>
      <c r="O306" s="70"/>
      <c r="P306" s="201">
        <f>O306*H306</f>
        <v>0</v>
      </c>
      <c r="Q306" s="201">
        <v>2.3000000000000001E-4</v>
      </c>
      <c r="R306" s="201">
        <f>Q306*H306</f>
        <v>3.2200000000000002E-3</v>
      </c>
      <c r="S306" s="201">
        <v>0</v>
      </c>
      <c r="T306" s="20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03" t="s">
        <v>239</v>
      </c>
      <c r="AT306" s="203" t="s">
        <v>158</v>
      </c>
      <c r="AU306" s="203" t="s">
        <v>87</v>
      </c>
      <c r="AY306" s="16" t="s">
        <v>155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6" t="s">
        <v>85</v>
      </c>
      <c r="BK306" s="204">
        <f>ROUND(I306*H306,2)</f>
        <v>0</v>
      </c>
      <c r="BL306" s="16" t="s">
        <v>239</v>
      </c>
      <c r="BM306" s="203" t="s">
        <v>1254</v>
      </c>
    </row>
    <row r="307" spans="1:65" s="2" customFormat="1" ht="24.2" customHeight="1">
      <c r="A307" s="33"/>
      <c r="B307" s="34"/>
      <c r="C307" s="191" t="s">
        <v>1164</v>
      </c>
      <c r="D307" s="191" t="s">
        <v>158</v>
      </c>
      <c r="E307" s="192" t="s">
        <v>1255</v>
      </c>
      <c r="F307" s="193" t="s">
        <v>1256</v>
      </c>
      <c r="G307" s="194" t="s">
        <v>352</v>
      </c>
      <c r="H307" s="243"/>
      <c r="I307" s="196"/>
      <c r="J307" s="197">
        <f>ROUND(I307*H307,2)</f>
        <v>0</v>
      </c>
      <c r="K307" s="198"/>
      <c r="L307" s="38"/>
      <c r="M307" s="199" t="s">
        <v>1</v>
      </c>
      <c r="N307" s="200" t="s">
        <v>43</v>
      </c>
      <c r="O307" s="70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3" t="s">
        <v>239</v>
      </c>
      <c r="AT307" s="203" t="s">
        <v>158</v>
      </c>
      <c r="AU307" s="203" t="s">
        <v>87</v>
      </c>
      <c r="AY307" s="16" t="s">
        <v>155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6" t="s">
        <v>85</v>
      </c>
      <c r="BK307" s="204">
        <f>ROUND(I307*H307,2)</f>
        <v>0</v>
      </c>
      <c r="BL307" s="16" t="s">
        <v>239</v>
      </c>
      <c r="BM307" s="203" t="s">
        <v>1257</v>
      </c>
    </row>
    <row r="308" spans="1:65" s="12" customFormat="1" ht="22.9" customHeight="1">
      <c r="B308" s="175"/>
      <c r="C308" s="176"/>
      <c r="D308" s="177" t="s">
        <v>77</v>
      </c>
      <c r="E308" s="189" t="s">
        <v>427</v>
      </c>
      <c r="F308" s="189" t="s">
        <v>1258</v>
      </c>
      <c r="G308" s="176"/>
      <c r="H308" s="176"/>
      <c r="I308" s="179"/>
      <c r="J308" s="190">
        <f>BK308</f>
        <v>0</v>
      </c>
      <c r="K308" s="176"/>
      <c r="L308" s="181"/>
      <c r="M308" s="182"/>
      <c r="N308" s="183"/>
      <c r="O308" s="183"/>
      <c r="P308" s="184">
        <f>SUM(P309:P310)</f>
        <v>0</v>
      </c>
      <c r="Q308" s="183"/>
      <c r="R308" s="184">
        <f>SUM(R309:R310)</f>
        <v>6.7999999999999996E-3</v>
      </c>
      <c r="S308" s="183"/>
      <c r="T308" s="185">
        <f>SUM(T309:T310)</f>
        <v>0</v>
      </c>
      <c r="AR308" s="186" t="s">
        <v>87</v>
      </c>
      <c r="AT308" s="187" t="s">
        <v>77</v>
      </c>
      <c r="AU308" s="187" t="s">
        <v>85</v>
      </c>
      <c r="AY308" s="186" t="s">
        <v>155</v>
      </c>
      <c r="BK308" s="188">
        <f>SUM(BK309:BK310)</f>
        <v>0</v>
      </c>
    </row>
    <row r="309" spans="1:65" s="2" customFormat="1" ht="24.2" customHeight="1">
      <c r="A309" s="33"/>
      <c r="B309" s="34"/>
      <c r="C309" s="191" t="s">
        <v>1168</v>
      </c>
      <c r="D309" s="191" t="s">
        <v>158</v>
      </c>
      <c r="E309" s="192" t="s">
        <v>1260</v>
      </c>
      <c r="F309" s="193" t="s">
        <v>1261</v>
      </c>
      <c r="G309" s="194" t="s">
        <v>174</v>
      </c>
      <c r="H309" s="195">
        <v>10</v>
      </c>
      <c r="I309" s="196"/>
      <c r="J309" s="197">
        <f>ROUND(I309*H309,2)</f>
        <v>0</v>
      </c>
      <c r="K309" s="198"/>
      <c r="L309" s="38"/>
      <c r="M309" s="199" t="s">
        <v>1</v>
      </c>
      <c r="N309" s="200" t="s">
        <v>43</v>
      </c>
      <c r="O309" s="70"/>
      <c r="P309" s="201">
        <f>O309*H309</f>
        <v>0</v>
      </c>
      <c r="Q309" s="201">
        <v>6.6E-4</v>
      </c>
      <c r="R309" s="201">
        <f>Q309*H309</f>
        <v>6.6E-3</v>
      </c>
      <c r="S309" s="201">
        <v>0</v>
      </c>
      <c r="T309" s="20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239</v>
      </c>
      <c r="AT309" s="203" t="s">
        <v>158</v>
      </c>
      <c r="AU309" s="203" t="s">
        <v>87</v>
      </c>
      <c r="AY309" s="16" t="s">
        <v>155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6" t="s">
        <v>85</v>
      </c>
      <c r="BK309" s="204">
        <f>ROUND(I309*H309,2)</f>
        <v>0</v>
      </c>
      <c r="BL309" s="16" t="s">
        <v>239</v>
      </c>
      <c r="BM309" s="203" t="s">
        <v>1262</v>
      </c>
    </row>
    <row r="310" spans="1:65" s="2" customFormat="1" ht="24.2" customHeight="1">
      <c r="A310" s="33"/>
      <c r="B310" s="34"/>
      <c r="C310" s="191" t="s">
        <v>1172</v>
      </c>
      <c r="D310" s="191" t="s">
        <v>158</v>
      </c>
      <c r="E310" s="192" t="s">
        <v>1264</v>
      </c>
      <c r="F310" s="193" t="s">
        <v>1265</v>
      </c>
      <c r="G310" s="194" t="s">
        <v>174</v>
      </c>
      <c r="H310" s="195">
        <v>10</v>
      </c>
      <c r="I310" s="196"/>
      <c r="J310" s="197">
        <f>ROUND(I310*H310,2)</f>
        <v>0</v>
      </c>
      <c r="K310" s="198"/>
      <c r="L310" s="38"/>
      <c r="M310" s="199" t="s">
        <v>1</v>
      </c>
      <c r="N310" s="200" t="s">
        <v>43</v>
      </c>
      <c r="O310" s="70"/>
      <c r="P310" s="201">
        <f>O310*H310</f>
        <v>0</v>
      </c>
      <c r="Q310" s="201">
        <v>2.0000000000000002E-5</v>
      </c>
      <c r="R310" s="201">
        <f>Q310*H310</f>
        <v>2.0000000000000001E-4</v>
      </c>
      <c r="S310" s="201">
        <v>0</v>
      </c>
      <c r="T310" s="20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03" t="s">
        <v>239</v>
      </c>
      <c r="AT310" s="203" t="s">
        <v>158</v>
      </c>
      <c r="AU310" s="203" t="s">
        <v>87</v>
      </c>
      <c r="AY310" s="16" t="s">
        <v>155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6" t="s">
        <v>85</v>
      </c>
      <c r="BK310" s="204">
        <f>ROUND(I310*H310,2)</f>
        <v>0</v>
      </c>
      <c r="BL310" s="16" t="s">
        <v>239</v>
      </c>
      <c r="BM310" s="203" t="s">
        <v>1266</v>
      </c>
    </row>
    <row r="311" spans="1:65" s="12" customFormat="1" ht="22.9" customHeight="1">
      <c r="B311" s="175"/>
      <c r="C311" s="176"/>
      <c r="D311" s="177" t="s">
        <v>77</v>
      </c>
      <c r="E311" s="189" t="s">
        <v>1267</v>
      </c>
      <c r="F311" s="189" t="s">
        <v>1268</v>
      </c>
      <c r="G311" s="176"/>
      <c r="H311" s="176"/>
      <c r="I311" s="179"/>
      <c r="J311" s="190">
        <f>BK311</f>
        <v>0</v>
      </c>
      <c r="K311" s="176"/>
      <c r="L311" s="181"/>
      <c r="M311" s="182"/>
      <c r="N311" s="183"/>
      <c r="O311" s="183"/>
      <c r="P311" s="184">
        <f>SUM(P312:P316)</f>
        <v>0</v>
      </c>
      <c r="Q311" s="183"/>
      <c r="R311" s="184">
        <f>SUM(R312:R316)</f>
        <v>1.6379999999999999E-2</v>
      </c>
      <c r="S311" s="183"/>
      <c r="T311" s="185">
        <f>SUM(T312:T316)</f>
        <v>0</v>
      </c>
      <c r="AR311" s="186" t="s">
        <v>87</v>
      </c>
      <c r="AT311" s="187" t="s">
        <v>77</v>
      </c>
      <c r="AU311" s="187" t="s">
        <v>85</v>
      </c>
      <c r="AY311" s="186" t="s">
        <v>155</v>
      </c>
      <c r="BK311" s="188">
        <f>SUM(BK312:BK316)</f>
        <v>0</v>
      </c>
    </row>
    <row r="312" spans="1:65" s="2" customFormat="1" ht="24.2" customHeight="1">
      <c r="A312" s="33"/>
      <c r="B312" s="34"/>
      <c r="C312" s="191" t="s">
        <v>1176</v>
      </c>
      <c r="D312" s="191" t="s">
        <v>158</v>
      </c>
      <c r="E312" s="192" t="s">
        <v>1270</v>
      </c>
      <c r="F312" s="193" t="s">
        <v>1271</v>
      </c>
      <c r="G312" s="194" t="s">
        <v>174</v>
      </c>
      <c r="H312" s="195">
        <v>12.6</v>
      </c>
      <c r="I312" s="196"/>
      <c r="J312" s="197">
        <f>ROUND(I312*H312,2)</f>
        <v>0</v>
      </c>
      <c r="K312" s="198"/>
      <c r="L312" s="38"/>
      <c r="M312" s="199" t="s">
        <v>1</v>
      </c>
      <c r="N312" s="200" t="s">
        <v>43</v>
      </c>
      <c r="O312" s="70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03" t="s">
        <v>239</v>
      </c>
      <c r="AT312" s="203" t="s">
        <v>158</v>
      </c>
      <c r="AU312" s="203" t="s">
        <v>87</v>
      </c>
      <c r="AY312" s="16" t="s">
        <v>155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6" t="s">
        <v>85</v>
      </c>
      <c r="BK312" s="204">
        <f>ROUND(I312*H312,2)</f>
        <v>0</v>
      </c>
      <c r="BL312" s="16" t="s">
        <v>239</v>
      </c>
      <c r="BM312" s="203" t="s">
        <v>1272</v>
      </c>
    </row>
    <row r="313" spans="1:65" s="13" customFormat="1" ht="11.25">
      <c r="B313" s="205"/>
      <c r="C313" s="206"/>
      <c r="D313" s="207" t="s">
        <v>164</v>
      </c>
      <c r="E313" s="208" t="s">
        <v>1</v>
      </c>
      <c r="F313" s="209" t="s">
        <v>1369</v>
      </c>
      <c r="G313" s="206"/>
      <c r="H313" s="210">
        <v>12.6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164</v>
      </c>
      <c r="AU313" s="216" t="s">
        <v>87</v>
      </c>
      <c r="AV313" s="13" t="s">
        <v>87</v>
      </c>
      <c r="AW313" s="13" t="s">
        <v>34</v>
      </c>
      <c r="AX313" s="13" t="s">
        <v>85</v>
      </c>
      <c r="AY313" s="216" t="s">
        <v>155</v>
      </c>
    </row>
    <row r="314" spans="1:65" s="2" customFormat="1" ht="14.45" customHeight="1">
      <c r="A314" s="33"/>
      <c r="B314" s="34"/>
      <c r="C314" s="221" t="s">
        <v>1181</v>
      </c>
      <c r="D314" s="221" t="s">
        <v>246</v>
      </c>
      <c r="E314" s="222" t="s">
        <v>1275</v>
      </c>
      <c r="F314" s="223" t="s">
        <v>1276</v>
      </c>
      <c r="G314" s="224" t="s">
        <v>174</v>
      </c>
      <c r="H314" s="225">
        <v>12.6</v>
      </c>
      <c r="I314" s="226"/>
      <c r="J314" s="227">
        <f>ROUND(I314*H314,2)</f>
        <v>0</v>
      </c>
      <c r="K314" s="228"/>
      <c r="L314" s="229"/>
      <c r="M314" s="230" t="s">
        <v>1</v>
      </c>
      <c r="N314" s="231" t="s">
        <v>43</v>
      </c>
      <c r="O314" s="70"/>
      <c r="P314" s="201">
        <f>O314*H314</f>
        <v>0</v>
      </c>
      <c r="Q314" s="201">
        <v>1.2999999999999999E-3</v>
      </c>
      <c r="R314" s="201">
        <f>Q314*H314</f>
        <v>1.6379999999999999E-2</v>
      </c>
      <c r="S314" s="201">
        <v>0</v>
      </c>
      <c r="T314" s="20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249</v>
      </c>
      <c r="AT314" s="203" t="s">
        <v>246</v>
      </c>
      <c r="AU314" s="203" t="s">
        <v>87</v>
      </c>
      <c r="AY314" s="16" t="s">
        <v>155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85</v>
      </c>
      <c r="BK314" s="204">
        <f>ROUND(I314*H314,2)</f>
        <v>0</v>
      </c>
      <c r="BL314" s="16" t="s">
        <v>239</v>
      </c>
      <c r="BM314" s="203" t="s">
        <v>1277</v>
      </c>
    </row>
    <row r="315" spans="1:65" s="2" customFormat="1" ht="19.5">
      <c r="A315" s="33"/>
      <c r="B315" s="34"/>
      <c r="C315" s="35"/>
      <c r="D315" s="207" t="s">
        <v>225</v>
      </c>
      <c r="E315" s="35"/>
      <c r="F315" s="217" t="s">
        <v>1278</v>
      </c>
      <c r="G315" s="35"/>
      <c r="H315" s="35"/>
      <c r="I315" s="218"/>
      <c r="J315" s="35"/>
      <c r="K315" s="35"/>
      <c r="L315" s="38"/>
      <c r="M315" s="219"/>
      <c r="N315" s="220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225</v>
      </c>
      <c r="AU315" s="16" t="s">
        <v>87</v>
      </c>
    </row>
    <row r="316" spans="1:65" s="2" customFormat="1" ht="24.2" customHeight="1">
      <c r="A316" s="33"/>
      <c r="B316" s="34"/>
      <c r="C316" s="191" t="s">
        <v>1185</v>
      </c>
      <c r="D316" s="191" t="s">
        <v>158</v>
      </c>
      <c r="E316" s="192" t="s">
        <v>1280</v>
      </c>
      <c r="F316" s="193" t="s">
        <v>1281</v>
      </c>
      <c r="G316" s="194" t="s">
        <v>352</v>
      </c>
      <c r="H316" s="243"/>
      <c r="I316" s="196"/>
      <c r="J316" s="197">
        <f>ROUND(I316*H316,2)</f>
        <v>0</v>
      </c>
      <c r="K316" s="198"/>
      <c r="L316" s="38"/>
      <c r="M316" s="244" t="s">
        <v>1</v>
      </c>
      <c r="N316" s="245" t="s">
        <v>43</v>
      </c>
      <c r="O316" s="246"/>
      <c r="P316" s="247">
        <f>O316*H316</f>
        <v>0</v>
      </c>
      <c r="Q316" s="247">
        <v>0</v>
      </c>
      <c r="R316" s="247">
        <f>Q316*H316</f>
        <v>0</v>
      </c>
      <c r="S316" s="247">
        <v>0</v>
      </c>
      <c r="T316" s="248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03" t="s">
        <v>239</v>
      </c>
      <c r="AT316" s="203" t="s">
        <v>158</v>
      </c>
      <c r="AU316" s="203" t="s">
        <v>87</v>
      </c>
      <c r="AY316" s="16" t="s">
        <v>155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6" t="s">
        <v>85</v>
      </c>
      <c r="BK316" s="204">
        <f>ROUND(I316*H316,2)</f>
        <v>0</v>
      </c>
      <c r="BL316" s="16" t="s">
        <v>239</v>
      </c>
      <c r="BM316" s="203" t="s">
        <v>1282</v>
      </c>
    </row>
    <row r="317" spans="1:65" s="2" customFormat="1" ht="6.95" customHeight="1">
      <c r="A317" s="3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38"/>
      <c r="M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</row>
  </sheetData>
  <sheetProtection algorithmName="SHA-512" hashValue="LCPCD8s5RdLHoeFm5BwwTrtkiegpEMDxbsKHmHmQAnj6I1JNgg3vXXlXg7b++BSBwdBVvYSLYclBZRnzNCR9FA==" saltValue="AmwsptpqcnRTdcdKbS7kfMaOQXk0jd36csuc2De3FQExr5UhbfvvZVF4nHgjgjwpj3zUC0Ppv/JfMd1UdLgVcQ==" spinCount="100000" sheet="1" objects="1" scenarios="1" formatColumns="0" formatRows="0" autoFilter="0"/>
  <autoFilter ref="C136:K316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1" customFormat="1" ht="12" customHeight="1">
      <c r="B8" s="19"/>
      <c r="D8" s="118" t="s">
        <v>119</v>
      </c>
      <c r="L8" s="19"/>
    </row>
    <row r="9" spans="1:46" s="2" customFormat="1" ht="16.5" customHeight="1">
      <c r="A9" s="33"/>
      <c r="B9" s="38"/>
      <c r="C9" s="33"/>
      <c r="D9" s="33"/>
      <c r="E9" s="294" t="s">
        <v>787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121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1370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19. 10. 2020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zakázky'!E14</f>
        <v>Vyplň údaj</v>
      </c>
      <c r="F20" s="299"/>
      <c r="G20" s="299"/>
      <c r="H20" s="299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36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37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38</v>
      </c>
      <c r="E32" s="33"/>
      <c r="F32" s="33"/>
      <c r="G32" s="33"/>
      <c r="H32" s="33"/>
      <c r="I32" s="33"/>
      <c r="J32" s="125">
        <f>ROUND(J138,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40</v>
      </c>
      <c r="G34" s="33"/>
      <c r="H34" s="33"/>
      <c r="I34" s="126" t="s">
        <v>39</v>
      </c>
      <c r="J34" s="126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42</v>
      </c>
      <c r="E35" s="118" t="s">
        <v>43</v>
      </c>
      <c r="F35" s="128">
        <f>ROUND((SUM(BE138:BE339)),  2)</f>
        <v>0</v>
      </c>
      <c r="G35" s="33"/>
      <c r="H35" s="33"/>
      <c r="I35" s="129">
        <v>0.21</v>
      </c>
      <c r="J35" s="128">
        <f>ROUND(((SUM(BE138:BE339))*I35),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44</v>
      </c>
      <c r="F36" s="128">
        <f>ROUND((SUM(BF138:BF339)),  2)</f>
        <v>0</v>
      </c>
      <c r="G36" s="33"/>
      <c r="H36" s="33"/>
      <c r="I36" s="129">
        <v>0.15</v>
      </c>
      <c r="J36" s="128">
        <f>ROUND(((SUM(BF138:BF339))*I36),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ROUND((SUM(BG138:BG339)),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46</v>
      </c>
      <c r="F38" s="128">
        <f>ROUND((SUM(BH138:BH339)),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47</v>
      </c>
      <c r="F39" s="128">
        <f>ROUND((SUM(BI138:BI339)),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48</v>
      </c>
      <c r="E41" s="132"/>
      <c r="F41" s="132"/>
      <c r="G41" s="133" t="s">
        <v>49</v>
      </c>
      <c r="H41" s="134" t="s">
        <v>50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787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121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4" t="str">
        <f>E11</f>
        <v>002.3 - Vnější plášť OTV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Kolín</v>
      </c>
      <c r="G91" s="35"/>
      <c r="H91" s="35"/>
      <c r="I91" s="28" t="s">
        <v>22</v>
      </c>
      <c r="J91" s="65" t="str">
        <f>IF(J14="","",J14)</f>
        <v>19. 10. 2020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>L. Ulrich, DiS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J138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J140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789</v>
      </c>
      <c r="E102" s="160"/>
      <c r="F102" s="160"/>
      <c r="G102" s="160"/>
      <c r="H102" s="160"/>
      <c r="I102" s="160"/>
      <c r="J102" s="161">
        <f>J181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790</v>
      </c>
      <c r="E103" s="160"/>
      <c r="F103" s="160"/>
      <c r="G103" s="160"/>
      <c r="H103" s="160"/>
      <c r="I103" s="160"/>
      <c r="J103" s="161">
        <f>J186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132</v>
      </c>
      <c r="E104" s="160"/>
      <c r="F104" s="160"/>
      <c r="G104" s="160"/>
      <c r="H104" s="160"/>
      <c r="I104" s="160"/>
      <c r="J104" s="161">
        <f>J217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133</v>
      </c>
      <c r="E105" s="160"/>
      <c r="F105" s="160"/>
      <c r="G105" s="160"/>
      <c r="H105" s="160"/>
      <c r="I105" s="160"/>
      <c r="J105" s="161">
        <f>J228</f>
        <v>0</v>
      </c>
      <c r="K105" s="103"/>
      <c r="L105" s="162"/>
    </row>
    <row r="106" spans="1:47" s="9" customFormat="1" ht="24.95" customHeight="1">
      <c r="B106" s="152"/>
      <c r="C106" s="153"/>
      <c r="D106" s="154" t="s">
        <v>134</v>
      </c>
      <c r="E106" s="155"/>
      <c r="F106" s="155"/>
      <c r="G106" s="155"/>
      <c r="H106" s="155"/>
      <c r="I106" s="155"/>
      <c r="J106" s="156">
        <f>J230</f>
        <v>0</v>
      </c>
      <c r="K106" s="153"/>
      <c r="L106" s="157"/>
    </row>
    <row r="107" spans="1:47" s="10" customFormat="1" ht="19.899999999999999" customHeight="1">
      <c r="B107" s="158"/>
      <c r="C107" s="103"/>
      <c r="D107" s="159" t="s">
        <v>791</v>
      </c>
      <c r="E107" s="160"/>
      <c r="F107" s="160"/>
      <c r="G107" s="160"/>
      <c r="H107" s="160"/>
      <c r="I107" s="160"/>
      <c r="J107" s="161">
        <f>J231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137</v>
      </c>
      <c r="E108" s="160"/>
      <c r="F108" s="160"/>
      <c r="G108" s="160"/>
      <c r="H108" s="160"/>
      <c r="I108" s="160"/>
      <c r="J108" s="161">
        <f>J237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792</v>
      </c>
      <c r="E109" s="160"/>
      <c r="F109" s="160"/>
      <c r="G109" s="160"/>
      <c r="H109" s="160"/>
      <c r="I109" s="160"/>
      <c r="J109" s="161">
        <f>J240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793</v>
      </c>
      <c r="E110" s="160"/>
      <c r="F110" s="160"/>
      <c r="G110" s="160"/>
      <c r="H110" s="160"/>
      <c r="I110" s="160"/>
      <c r="J110" s="161">
        <f>J252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138</v>
      </c>
      <c r="E111" s="160"/>
      <c r="F111" s="160"/>
      <c r="G111" s="160"/>
      <c r="H111" s="160"/>
      <c r="I111" s="160"/>
      <c r="J111" s="161">
        <f>J263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795</v>
      </c>
      <c r="E112" s="160"/>
      <c r="F112" s="160"/>
      <c r="G112" s="160"/>
      <c r="H112" s="160"/>
      <c r="I112" s="160"/>
      <c r="J112" s="161">
        <f>J273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434</v>
      </c>
      <c r="E113" s="160"/>
      <c r="F113" s="160"/>
      <c r="G113" s="160"/>
      <c r="H113" s="160"/>
      <c r="I113" s="160"/>
      <c r="J113" s="161">
        <f>J293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796</v>
      </c>
      <c r="E114" s="160"/>
      <c r="F114" s="160"/>
      <c r="G114" s="160"/>
      <c r="H114" s="160"/>
      <c r="I114" s="160"/>
      <c r="J114" s="161">
        <f>J322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797</v>
      </c>
      <c r="E115" s="160"/>
      <c r="F115" s="160"/>
      <c r="G115" s="160"/>
      <c r="H115" s="160"/>
      <c r="I115" s="160"/>
      <c r="J115" s="161">
        <f>J332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798</v>
      </c>
      <c r="E116" s="160"/>
      <c r="F116" s="160"/>
      <c r="G116" s="160"/>
      <c r="H116" s="160"/>
      <c r="I116" s="160"/>
      <c r="J116" s="161">
        <f>J335</f>
        <v>0</v>
      </c>
      <c r="K116" s="103"/>
      <c r="L116" s="162"/>
    </row>
    <row r="117" spans="1:31" s="2" customFormat="1" ht="21.7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140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16</v>
      </c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301" t="str">
        <f>E7</f>
        <v>Oprava objeku OTV</v>
      </c>
      <c r="F126" s="302"/>
      <c r="G126" s="302"/>
      <c r="H126" s="302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1" customFormat="1" ht="12" customHeight="1">
      <c r="B127" s="20"/>
      <c r="C127" s="28" t="s">
        <v>119</v>
      </c>
      <c r="D127" s="21"/>
      <c r="E127" s="21"/>
      <c r="F127" s="21"/>
      <c r="G127" s="21"/>
      <c r="H127" s="21"/>
      <c r="I127" s="21"/>
      <c r="J127" s="21"/>
      <c r="K127" s="21"/>
      <c r="L127" s="19"/>
    </row>
    <row r="128" spans="1:31" s="2" customFormat="1" ht="16.5" customHeight="1">
      <c r="A128" s="33"/>
      <c r="B128" s="34"/>
      <c r="C128" s="35"/>
      <c r="D128" s="35"/>
      <c r="E128" s="301" t="s">
        <v>787</v>
      </c>
      <c r="F128" s="303"/>
      <c r="G128" s="303"/>
      <c r="H128" s="303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121</v>
      </c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5"/>
      <c r="D130" s="35"/>
      <c r="E130" s="254" t="str">
        <f>E11</f>
        <v>002.3 - Vnější plášť OTV</v>
      </c>
      <c r="F130" s="303"/>
      <c r="G130" s="303"/>
      <c r="H130" s="303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20</v>
      </c>
      <c r="D132" s="35"/>
      <c r="E132" s="35"/>
      <c r="F132" s="26" t="str">
        <f>F14</f>
        <v>Kolín</v>
      </c>
      <c r="G132" s="35"/>
      <c r="H132" s="35"/>
      <c r="I132" s="28" t="s">
        <v>22</v>
      </c>
      <c r="J132" s="65" t="str">
        <f>IF(J14="","",J14)</f>
        <v>19. 10. 2020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>
      <c r="A134" s="33"/>
      <c r="B134" s="34"/>
      <c r="C134" s="28" t="s">
        <v>24</v>
      </c>
      <c r="D134" s="35"/>
      <c r="E134" s="35"/>
      <c r="F134" s="26" t="str">
        <f>E17</f>
        <v>Správa železnic, státní organizace</v>
      </c>
      <c r="G134" s="35"/>
      <c r="H134" s="35"/>
      <c r="I134" s="28" t="s">
        <v>32</v>
      </c>
      <c r="J134" s="31" t="str">
        <f>E23</f>
        <v xml:space="preserve"> 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30</v>
      </c>
      <c r="D135" s="35"/>
      <c r="E135" s="35"/>
      <c r="F135" s="26" t="str">
        <f>IF(E20="","",E20)</f>
        <v>Vyplň údaj</v>
      </c>
      <c r="G135" s="35"/>
      <c r="H135" s="35"/>
      <c r="I135" s="28" t="s">
        <v>35</v>
      </c>
      <c r="J135" s="31" t="str">
        <f>E26</f>
        <v>L. Ulrich, DiS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63"/>
      <c r="B137" s="164"/>
      <c r="C137" s="165" t="s">
        <v>141</v>
      </c>
      <c r="D137" s="166" t="s">
        <v>63</v>
      </c>
      <c r="E137" s="166" t="s">
        <v>59</v>
      </c>
      <c r="F137" s="166" t="s">
        <v>60</v>
      </c>
      <c r="G137" s="166" t="s">
        <v>142</v>
      </c>
      <c r="H137" s="166" t="s">
        <v>143</v>
      </c>
      <c r="I137" s="166" t="s">
        <v>144</v>
      </c>
      <c r="J137" s="167" t="s">
        <v>125</v>
      </c>
      <c r="K137" s="168" t="s">
        <v>145</v>
      </c>
      <c r="L137" s="169"/>
      <c r="M137" s="74" t="s">
        <v>1</v>
      </c>
      <c r="N137" s="75" t="s">
        <v>42</v>
      </c>
      <c r="O137" s="75" t="s">
        <v>146</v>
      </c>
      <c r="P137" s="75" t="s">
        <v>147</v>
      </c>
      <c r="Q137" s="75" t="s">
        <v>148</v>
      </c>
      <c r="R137" s="75" t="s">
        <v>149</v>
      </c>
      <c r="S137" s="75" t="s">
        <v>150</v>
      </c>
      <c r="T137" s="76" t="s">
        <v>151</v>
      </c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</row>
    <row r="138" spans="1:65" s="2" customFormat="1" ht="22.9" customHeight="1">
      <c r="A138" s="33"/>
      <c r="B138" s="34"/>
      <c r="C138" s="81" t="s">
        <v>152</v>
      </c>
      <c r="D138" s="35"/>
      <c r="E138" s="35"/>
      <c r="F138" s="35"/>
      <c r="G138" s="35"/>
      <c r="H138" s="35"/>
      <c r="I138" s="35"/>
      <c r="J138" s="170">
        <f>BK138</f>
        <v>0</v>
      </c>
      <c r="K138" s="35"/>
      <c r="L138" s="38"/>
      <c r="M138" s="77"/>
      <c r="N138" s="171"/>
      <c r="O138" s="78"/>
      <c r="P138" s="172">
        <f>P139+P230</f>
        <v>0</v>
      </c>
      <c r="Q138" s="78"/>
      <c r="R138" s="172">
        <f>R139+R230</f>
        <v>38.262558400000003</v>
      </c>
      <c r="S138" s="78"/>
      <c r="T138" s="173">
        <f>T139+T230</f>
        <v>27.298595000000002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77</v>
      </c>
      <c r="AU138" s="16" t="s">
        <v>127</v>
      </c>
      <c r="BK138" s="174">
        <f>BK139+BK230</f>
        <v>0</v>
      </c>
    </row>
    <row r="139" spans="1:65" s="12" customFormat="1" ht="25.9" customHeight="1">
      <c r="B139" s="175"/>
      <c r="C139" s="176"/>
      <c r="D139" s="177" t="s">
        <v>77</v>
      </c>
      <c r="E139" s="178" t="s">
        <v>153</v>
      </c>
      <c r="F139" s="178" t="s">
        <v>154</v>
      </c>
      <c r="G139" s="176"/>
      <c r="H139" s="176"/>
      <c r="I139" s="179"/>
      <c r="J139" s="180">
        <f>BK139</f>
        <v>0</v>
      </c>
      <c r="K139" s="176"/>
      <c r="L139" s="181"/>
      <c r="M139" s="182"/>
      <c r="N139" s="183"/>
      <c r="O139" s="183"/>
      <c r="P139" s="184">
        <f>P140+P148+P181+P186+P217+P228</f>
        <v>0</v>
      </c>
      <c r="Q139" s="183"/>
      <c r="R139" s="184">
        <f>R140+R148+R181+R186+R217+R228</f>
        <v>33.033905000000004</v>
      </c>
      <c r="S139" s="183"/>
      <c r="T139" s="185">
        <f>T140+T148+T181+T186+T217+T228</f>
        <v>26.312960000000004</v>
      </c>
      <c r="AR139" s="186" t="s">
        <v>85</v>
      </c>
      <c r="AT139" s="187" t="s">
        <v>77</v>
      </c>
      <c r="AU139" s="187" t="s">
        <v>78</v>
      </c>
      <c r="AY139" s="186" t="s">
        <v>155</v>
      </c>
      <c r="BK139" s="188">
        <f>BK140+BK148+BK181+BK186+BK217+BK228</f>
        <v>0</v>
      </c>
    </row>
    <row r="140" spans="1:65" s="12" customFormat="1" ht="22.9" customHeight="1">
      <c r="B140" s="175"/>
      <c r="C140" s="176"/>
      <c r="D140" s="177" t="s">
        <v>77</v>
      </c>
      <c r="E140" s="189" t="s">
        <v>156</v>
      </c>
      <c r="F140" s="189" t="s">
        <v>157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SUM(P141:P147)</f>
        <v>0</v>
      </c>
      <c r="Q140" s="183"/>
      <c r="R140" s="184">
        <f>SUM(R141:R147)</f>
        <v>3.8067864</v>
      </c>
      <c r="S140" s="183"/>
      <c r="T140" s="185">
        <f>SUM(T141:T147)</f>
        <v>0</v>
      </c>
      <c r="AR140" s="186" t="s">
        <v>85</v>
      </c>
      <c r="AT140" s="187" t="s">
        <v>77</v>
      </c>
      <c r="AU140" s="187" t="s">
        <v>85</v>
      </c>
      <c r="AY140" s="186" t="s">
        <v>155</v>
      </c>
      <c r="BK140" s="188">
        <f>SUM(BK141:BK147)</f>
        <v>0</v>
      </c>
    </row>
    <row r="141" spans="1:65" s="2" customFormat="1" ht="24.2" customHeight="1">
      <c r="A141" s="33"/>
      <c r="B141" s="34"/>
      <c r="C141" s="191" t="s">
        <v>85</v>
      </c>
      <c r="D141" s="191" t="s">
        <v>158</v>
      </c>
      <c r="E141" s="192" t="s">
        <v>799</v>
      </c>
      <c r="F141" s="193" t="s">
        <v>800</v>
      </c>
      <c r="G141" s="194" t="s">
        <v>161</v>
      </c>
      <c r="H141" s="195">
        <v>1.296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43</v>
      </c>
      <c r="O141" s="70"/>
      <c r="P141" s="201">
        <f>O141*H141</f>
        <v>0</v>
      </c>
      <c r="Q141" s="201">
        <v>1.3271500000000001</v>
      </c>
      <c r="R141" s="201">
        <f>Q141*H141</f>
        <v>1.7199864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162</v>
      </c>
      <c r="AT141" s="203" t="s">
        <v>158</v>
      </c>
      <c r="AU141" s="203" t="s">
        <v>87</v>
      </c>
      <c r="AY141" s="16" t="s">
        <v>155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162</v>
      </c>
      <c r="BM141" s="203" t="s">
        <v>801</v>
      </c>
    </row>
    <row r="142" spans="1:65" s="13" customFormat="1" ht="11.25">
      <c r="B142" s="205"/>
      <c r="C142" s="206"/>
      <c r="D142" s="207" t="s">
        <v>164</v>
      </c>
      <c r="E142" s="208" t="s">
        <v>1</v>
      </c>
      <c r="F142" s="209" t="s">
        <v>1371</v>
      </c>
      <c r="G142" s="206"/>
      <c r="H142" s="210">
        <v>1.296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164</v>
      </c>
      <c r="AU142" s="216" t="s">
        <v>87</v>
      </c>
      <c r="AV142" s="13" t="s">
        <v>87</v>
      </c>
      <c r="AW142" s="13" t="s">
        <v>34</v>
      </c>
      <c r="AX142" s="13" t="s">
        <v>85</v>
      </c>
      <c r="AY142" s="216" t="s">
        <v>155</v>
      </c>
    </row>
    <row r="143" spans="1:65" s="2" customFormat="1" ht="37.9" customHeight="1">
      <c r="A143" s="33"/>
      <c r="B143" s="34"/>
      <c r="C143" s="191" t="s">
        <v>87</v>
      </c>
      <c r="D143" s="191" t="s">
        <v>158</v>
      </c>
      <c r="E143" s="192" t="s">
        <v>804</v>
      </c>
      <c r="F143" s="193" t="s">
        <v>805</v>
      </c>
      <c r="G143" s="194" t="s">
        <v>168</v>
      </c>
      <c r="H143" s="195">
        <v>40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43</v>
      </c>
      <c r="O143" s="70"/>
      <c r="P143" s="201">
        <f>O143*H143</f>
        <v>0</v>
      </c>
      <c r="Q143" s="201">
        <v>5.2170000000000001E-2</v>
      </c>
      <c r="R143" s="201">
        <f>Q143*H143</f>
        <v>2.0868000000000002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162</v>
      </c>
      <c r="AT143" s="203" t="s">
        <v>158</v>
      </c>
      <c r="AU143" s="203" t="s">
        <v>87</v>
      </c>
      <c r="AY143" s="16" t="s">
        <v>155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162</v>
      </c>
      <c r="BM143" s="203" t="s">
        <v>806</v>
      </c>
    </row>
    <row r="144" spans="1:65" s="2" customFormat="1" ht="39">
      <c r="A144" s="33"/>
      <c r="B144" s="34"/>
      <c r="C144" s="35"/>
      <c r="D144" s="207" t="s">
        <v>225</v>
      </c>
      <c r="E144" s="35"/>
      <c r="F144" s="217" t="s">
        <v>807</v>
      </c>
      <c r="G144" s="35"/>
      <c r="H144" s="35"/>
      <c r="I144" s="218"/>
      <c r="J144" s="35"/>
      <c r="K144" s="35"/>
      <c r="L144" s="38"/>
      <c r="M144" s="219"/>
      <c r="N144" s="220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225</v>
      </c>
      <c r="AU144" s="16" t="s">
        <v>87</v>
      </c>
    </row>
    <row r="145" spans="1:65" s="13" customFormat="1" ht="11.25">
      <c r="B145" s="205"/>
      <c r="C145" s="206"/>
      <c r="D145" s="207" t="s">
        <v>164</v>
      </c>
      <c r="E145" s="208" t="s">
        <v>1</v>
      </c>
      <c r="F145" s="209" t="s">
        <v>1372</v>
      </c>
      <c r="G145" s="206"/>
      <c r="H145" s="210">
        <v>36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164</v>
      </c>
      <c r="AU145" s="216" t="s">
        <v>87</v>
      </c>
      <c r="AV145" s="13" t="s">
        <v>87</v>
      </c>
      <c r="AW145" s="13" t="s">
        <v>34</v>
      </c>
      <c r="AX145" s="13" t="s">
        <v>78</v>
      </c>
      <c r="AY145" s="216" t="s">
        <v>155</v>
      </c>
    </row>
    <row r="146" spans="1:65" s="13" customFormat="1" ht="11.25">
      <c r="B146" s="205"/>
      <c r="C146" s="206"/>
      <c r="D146" s="207" t="s">
        <v>164</v>
      </c>
      <c r="E146" s="208" t="s">
        <v>1</v>
      </c>
      <c r="F146" s="209" t="s">
        <v>1373</v>
      </c>
      <c r="G146" s="206"/>
      <c r="H146" s="210">
        <v>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164</v>
      </c>
      <c r="AU146" s="216" t="s">
        <v>87</v>
      </c>
      <c r="AV146" s="13" t="s">
        <v>87</v>
      </c>
      <c r="AW146" s="13" t="s">
        <v>34</v>
      </c>
      <c r="AX146" s="13" t="s">
        <v>78</v>
      </c>
      <c r="AY146" s="216" t="s">
        <v>155</v>
      </c>
    </row>
    <row r="147" spans="1:65" s="14" customFormat="1" ht="11.25">
      <c r="B147" s="232"/>
      <c r="C147" s="233"/>
      <c r="D147" s="207" t="s">
        <v>164</v>
      </c>
      <c r="E147" s="234" t="s">
        <v>1</v>
      </c>
      <c r="F147" s="235" t="s">
        <v>277</v>
      </c>
      <c r="G147" s="233"/>
      <c r="H147" s="236">
        <v>40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164</v>
      </c>
      <c r="AU147" s="242" t="s">
        <v>87</v>
      </c>
      <c r="AV147" s="14" t="s">
        <v>162</v>
      </c>
      <c r="AW147" s="14" t="s">
        <v>34</v>
      </c>
      <c r="AX147" s="14" t="s">
        <v>85</v>
      </c>
      <c r="AY147" s="242" t="s">
        <v>155</v>
      </c>
    </row>
    <row r="148" spans="1:65" s="12" customFormat="1" ht="22.9" customHeight="1">
      <c r="B148" s="175"/>
      <c r="C148" s="176"/>
      <c r="D148" s="177" t="s">
        <v>77</v>
      </c>
      <c r="E148" s="189" t="s">
        <v>170</v>
      </c>
      <c r="F148" s="189" t="s">
        <v>171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SUM(P149:P180)</f>
        <v>0</v>
      </c>
      <c r="Q148" s="183"/>
      <c r="R148" s="184">
        <f>SUM(R149:R180)</f>
        <v>26.125316000000002</v>
      </c>
      <c r="S148" s="183"/>
      <c r="T148" s="185">
        <f>SUM(T149:T180)</f>
        <v>0</v>
      </c>
      <c r="AR148" s="186" t="s">
        <v>85</v>
      </c>
      <c r="AT148" s="187" t="s">
        <v>77</v>
      </c>
      <c r="AU148" s="187" t="s">
        <v>85</v>
      </c>
      <c r="AY148" s="186" t="s">
        <v>155</v>
      </c>
      <c r="BK148" s="188">
        <f>SUM(BK149:BK180)</f>
        <v>0</v>
      </c>
    </row>
    <row r="149" spans="1:65" s="2" customFormat="1" ht="24.2" customHeight="1">
      <c r="A149" s="33"/>
      <c r="B149" s="34"/>
      <c r="C149" s="191" t="s">
        <v>156</v>
      </c>
      <c r="D149" s="191" t="s">
        <v>158</v>
      </c>
      <c r="E149" s="192" t="s">
        <v>808</v>
      </c>
      <c r="F149" s="193" t="s">
        <v>809</v>
      </c>
      <c r="G149" s="194" t="s">
        <v>174</v>
      </c>
      <c r="H149" s="195">
        <v>82.83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43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162</v>
      </c>
      <c r="AT149" s="203" t="s">
        <v>158</v>
      </c>
      <c r="AU149" s="203" t="s">
        <v>87</v>
      </c>
      <c r="AY149" s="16" t="s">
        <v>155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162</v>
      </c>
      <c r="BM149" s="203" t="s">
        <v>810</v>
      </c>
    </row>
    <row r="150" spans="1:65" s="13" customFormat="1" ht="11.25">
      <c r="B150" s="205"/>
      <c r="C150" s="206"/>
      <c r="D150" s="207" t="s">
        <v>164</v>
      </c>
      <c r="E150" s="208" t="s">
        <v>1</v>
      </c>
      <c r="F150" s="209" t="s">
        <v>1374</v>
      </c>
      <c r="G150" s="206"/>
      <c r="H150" s="210">
        <v>64.62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164</v>
      </c>
      <c r="AU150" s="216" t="s">
        <v>87</v>
      </c>
      <c r="AV150" s="13" t="s">
        <v>87</v>
      </c>
      <c r="AW150" s="13" t="s">
        <v>34</v>
      </c>
      <c r="AX150" s="13" t="s">
        <v>78</v>
      </c>
      <c r="AY150" s="216" t="s">
        <v>155</v>
      </c>
    </row>
    <row r="151" spans="1:65" s="13" customFormat="1" ht="11.25">
      <c r="B151" s="205"/>
      <c r="C151" s="206"/>
      <c r="D151" s="207" t="s">
        <v>164</v>
      </c>
      <c r="E151" s="208" t="s">
        <v>1</v>
      </c>
      <c r="F151" s="209" t="s">
        <v>1375</v>
      </c>
      <c r="G151" s="206"/>
      <c r="H151" s="210">
        <v>18.21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164</v>
      </c>
      <c r="AU151" s="216" t="s">
        <v>87</v>
      </c>
      <c r="AV151" s="13" t="s">
        <v>87</v>
      </c>
      <c r="AW151" s="13" t="s">
        <v>34</v>
      </c>
      <c r="AX151" s="13" t="s">
        <v>78</v>
      </c>
      <c r="AY151" s="216" t="s">
        <v>155</v>
      </c>
    </row>
    <row r="152" spans="1:65" s="14" customFormat="1" ht="11.25">
      <c r="B152" s="232"/>
      <c r="C152" s="233"/>
      <c r="D152" s="207" t="s">
        <v>164</v>
      </c>
      <c r="E152" s="234" t="s">
        <v>1</v>
      </c>
      <c r="F152" s="235" t="s">
        <v>277</v>
      </c>
      <c r="G152" s="233"/>
      <c r="H152" s="236">
        <v>82.830000000000013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164</v>
      </c>
      <c r="AU152" s="242" t="s">
        <v>87</v>
      </c>
      <c r="AV152" s="14" t="s">
        <v>162</v>
      </c>
      <c r="AW152" s="14" t="s">
        <v>34</v>
      </c>
      <c r="AX152" s="14" t="s">
        <v>85</v>
      </c>
      <c r="AY152" s="242" t="s">
        <v>155</v>
      </c>
    </row>
    <row r="153" spans="1:65" s="2" customFormat="1" ht="14.45" customHeight="1">
      <c r="A153" s="33"/>
      <c r="B153" s="34"/>
      <c r="C153" s="191" t="s">
        <v>162</v>
      </c>
      <c r="D153" s="191" t="s">
        <v>158</v>
      </c>
      <c r="E153" s="192" t="s">
        <v>813</v>
      </c>
      <c r="F153" s="193" t="s">
        <v>814</v>
      </c>
      <c r="G153" s="194" t="s">
        <v>174</v>
      </c>
      <c r="H153" s="195">
        <v>464.1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43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162</v>
      </c>
      <c r="AT153" s="203" t="s">
        <v>158</v>
      </c>
      <c r="AU153" s="203" t="s">
        <v>87</v>
      </c>
      <c r="AY153" s="16" t="s">
        <v>155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162</v>
      </c>
      <c r="BM153" s="203" t="s">
        <v>815</v>
      </c>
    </row>
    <row r="154" spans="1:65" s="13" customFormat="1" ht="11.25">
      <c r="B154" s="205"/>
      <c r="C154" s="206"/>
      <c r="D154" s="207" t="s">
        <v>164</v>
      </c>
      <c r="E154" s="208" t="s">
        <v>1</v>
      </c>
      <c r="F154" s="209" t="s">
        <v>1376</v>
      </c>
      <c r="G154" s="206"/>
      <c r="H154" s="210">
        <v>450.5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164</v>
      </c>
      <c r="AU154" s="216" t="s">
        <v>87</v>
      </c>
      <c r="AV154" s="13" t="s">
        <v>87</v>
      </c>
      <c r="AW154" s="13" t="s">
        <v>34</v>
      </c>
      <c r="AX154" s="13" t="s">
        <v>78</v>
      </c>
      <c r="AY154" s="216" t="s">
        <v>155</v>
      </c>
    </row>
    <row r="155" spans="1:65" s="13" customFormat="1" ht="11.25">
      <c r="B155" s="205"/>
      <c r="C155" s="206"/>
      <c r="D155" s="207" t="s">
        <v>164</v>
      </c>
      <c r="E155" s="208" t="s">
        <v>1</v>
      </c>
      <c r="F155" s="209" t="s">
        <v>1377</v>
      </c>
      <c r="G155" s="206"/>
      <c r="H155" s="210">
        <v>9.6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164</v>
      </c>
      <c r="AU155" s="216" t="s">
        <v>87</v>
      </c>
      <c r="AV155" s="13" t="s">
        <v>87</v>
      </c>
      <c r="AW155" s="13" t="s">
        <v>34</v>
      </c>
      <c r="AX155" s="13" t="s">
        <v>78</v>
      </c>
      <c r="AY155" s="216" t="s">
        <v>155</v>
      </c>
    </row>
    <row r="156" spans="1:65" s="13" customFormat="1" ht="11.25">
      <c r="B156" s="205"/>
      <c r="C156" s="206"/>
      <c r="D156" s="207" t="s">
        <v>164</v>
      </c>
      <c r="E156" s="208" t="s">
        <v>1</v>
      </c>
      <c r="F156" s="209" t="s">
        <v>1378</v>
      </c>
      <c r="G156" s="206"/>
      <c r="H156" s="210">
        <v>4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164</v>
      </c>
      <c r="AU156" s="216" t="s">
        <v>87</v>
      </c>
      <c r="AV156" s="13" t="s">
        <v>87</v>
      </c>
      <c r="AW156" s="13" t="s">
        <v>34</v>
      </c>
      <c r="AX156" s="13" t="s">
        <v>78</v>
      </c>
      <c r="AY156" s="216" t="s">
        <v>155</v>
      </c>
    </row>
    <row r="157" spans="1:65" s="14" customFormat="1" ht="11.25">
      <c r="B157" s="232"/>
      <c r="C157" s="233"/>
      <c r="D157" s="207" t="s">
        <v>164</v>
      </c>
      <c r="E157" s="234" t="s">
        <v>1</v>
      </c>
      <c r="F157" s="235" t="s">
        <v>277</v>
      </c>
      <c r="G157" s="233"/>
      <c r="H157" s="236">
        <v>464.1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164</v>
      </c>
      <c r="AU157" s="242" t="s">
        <v>87</v>
      </c>
      <c r="AV157" s="14" t="s">
        <v>162</v>
      </c>
      <c r="AW157" s="14" t="s">
        <v>34</v>
      </c>
      <c r="AX157" s="14" t="s">
        <v>85</v>
      </c>
      <c r="AY157" s="242" t="s">
        <v>155</v>
      </c>
    </row>
    <row r="158" spans="1:65" s="2" customFormat="1" ht="24.2" customHeight="1">
      <c r="A158" s="33"/>
      <c r="B158" s="34"/>
      <c r="C158" s="191" t="s">
        <v>184</v>
      </c>
      <c r="D158" s="191" t="s">
        <v>158</v>
      </c>
      <c r="E158" s="192" t="s">
        <v>818</v>
      </c>
      <c r="F158" s="193" t="s">
        <v>819</v>
      </c>
      <c r="G158" s="194" t="s">
        <v>174</v>
      </c>
      <c r="H158" s="195">
        <v>4</v>
      </c>
      <c r="I158" s="196"/>
      <c r="J158" s="197">
        <f t="shared" ref="J158:J163" si="0">ROUND(I158*H158,2)</f>
        <v>0</v>
      </c>
      <c r="K158" s="198"/>
      <c r="L158" s="38"/>
      <c r="M158" s="199" t="s">
        <v>1</v>
      </c>
      <c r="N158" s="200" t="s">
        <v>43</v>
      </c>
      <c r="O158" s="70"/>
      <c r="P158" s="201">
        <f t="shared" ref="P158:P163" si="1">O158*H158</f>
        <v>0</v>
      </c>
      <c r="Q158" s="201">
        <v>2.5999999999999998E-4</v>
      </c>
      <c r="R158" s="201">
        <f t="shared" ref="R158:R163" si="2">Q158*H158</f>
        <v>1.0399999999999999E-3</v>
      </c>
      <c r="S158" s="201">
        <v>0</v>
      </c>
      <c r="T158" s="202">
        <f t="shared" ref="T158:T163" si="3"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 t="shared" ref="BE158:BE163" si="4">IF(N158="základní",J158,0)</f>
        <v>0</v>
      </c>
      <c r="BF158" s="204">
        <f t="shared" ref="BF158:BF163" si="5">IF(N158="snížená",J158,0)</f>
        <v>0</v>
      </c>
      <c r="BG158" s="204">
        <f t="shared" ref="BG158:BG163" si="6">IF(N158="zákl. přenesená",J158,0)</f>
        <v>0</v>
      </c>
      <c r="BH158" s="204">
        <f t="shared" ref="BH158:BH163" si="7">IF(N158="sníž. přenesená",J158,0)</f>
        <v>0</v>
      </c>
      <c r="BI158" s="204">
        <f t="shared" ref="BI158:BI163" si="8">IF(N158="nulová",J158,0)</f>
        <v>0</v>
      </c>
      <c r="BJ158" s="16" t="s">
        <v>85</v>
      </c>
      <c r="BK158" s="204">
        <f t="shared" ref="BK158:BK163" si="9">ROUND(I158*H158,2)</f>
        <v>0</v>
      </c>
      <c r="BL158" s="16" t="s">
        <v>162</v>
      </c>
      <c r="BM158" s="203" t="s">
        <v>820</v>
      </c>
    </row>
    <row r="159" spans="1:65" s="2" customFormat="1" ht="24.2" customHeight="1">
      <c r="A159" s="33"/>
      <c r="B159" s="34"/>
      <c r="C159" s="191" t="s">
        <v>170</v>
      </c>
      <c r="D159" s="191" t="s">
        <v>158</v>
      </c>
      <c r="E159" s="192" t="s">
        <v>821</v>
      </c>
      <c r="F159" s="193" t="s">
        <v>822</v>
      </c>
      <c r="G159" s="194" t="s">
        <v>174</v>
      </c>
      <c r="H159" s="195">
        <v>4</v>
      </c>
      <c r="I159" s="196"/>
      <c r="J159" s="197">
        <f t="shared" si="0"/>
        <v>0</v>
      </c>
      <c r="K159" s="198"/>
      <c r="L159" s="38"/>
      <c r="M159" s="199" t="s">
        <v>1</v>
      </c>
      <c r="N159" s="200" t="s">
        <v>43</v>
      </c>
      <c r="O159" s="70"/>
      <c r="P159" s="201">
        <f t="shared" si="1"/>
        <v>0</v>
      </c>
      <c r="Q159" s="201">
        <v>2.0480000000000002E-2</v>
      </c>
      <c r="R159" s="201">
        <f t="shared" si="2"/>
        <v>8.1920000000000007E-2</v>
      </c>
      <c r="S159" s="201">
        <v>0</v>
      </c>
      <c r="T159" s="20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162</v>
      </c>
      <c r="AT159" s="203" t="s">
        <v>158</v>
      </c>
      <c r="AU159" s="203" t="s">
        <v>87</v>
      </c>
      <c r="AY159" s="16" t="s">
        <v>155</v>
      </c>
      <c r="BE159" s="204">
        <f t="shared" si="4"/>
        <v>0</v>
      </c>
      <c r="BF159" s="204">
        <f t="shared" si="5"/>
        <v>0</v>
      </c>
      <c r="BG159" s="204">
        <f t="shared" si="6"/>
        <v>0</v>
      </c>
      <c r="BH159" s="204">
        <f t="shared" si="7"/>
        <v>0</v>
      </c>
      <c r="BI159" s="204">
        <f t="shared" si="8"/>
        <v>0</v>
      </c>
      <c r="BJ159" s="16" t="s">
        <v>85</v>
      </c>
      <c r="BK159" s="204">
        <f t="shared" si="9"/>
        <v>0</v>
      </c>
      <c r="BL159" s="16" t="s">
        <v>162</v>
      </c>
      <c r="BM159" s="203" t="s">
        <v>823</v>
      </c>
    </row>
    <row r="160" spans="1:65" s="2" customFormat="1" ht="24.2" customHeight="1">
      <c r="A160" s="33"/>
      <c r="B160" s="34"/>
      <c r="C160" s="191" t="s">
        <v>192</v>
      </c>
      <c r="D160" s="191" t="s">
        <v>158</v>
      </c>
      <c r="E160" s="192" t="s">
        <v>824</v>
      </c>
      <c r="F160" s="193" t="s">
        <v>825</v>
      </c>
      <c r="G160" s="194" t="s">
        <v>174</v>
      </c>
      <c r="H160" s="195">
        <v>4</v>
      </c>
      <c r="I160" s="196"/>
      <c r="J160" s="197">
        <f t="shared" si="0"/>
        <v>0</v>
      </c>
      <c r="K160" s="198"/>
      <c r="L160" s="38"/>
      <c r="M160" s="199" t="s">
        <v>1</v>
      </c>
      <c r="N160" s="200" t="s">
        <v>43</v>
      </c>
      <c r="O160" s="70"/>
      <c r="P160" s="201">
        <f t="shared" si="1"/>
        <v>0</v>
      </c>
      <c r="Q160" s="201">
        <v>3.798E-2</v>
      </c>
      <c r="R160" s="201">
        <f t="shared" si="2"/>
        <v>0.15192</v>
      </c>
      <c r="S160" s="201">
        <v>0</v>
      </c>
      <c r="T160" s="20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162</v>
      </c>
      <c r="AT160" s="203" t="s">
        <v>158</v>
      </c>
      <c r="AU160" s="203" t="s">
        <v>87</v>
      </c>
      <c r="AY160" s="16" t="s">
        <v>155</v>
      </c>
      <c r="BE160" s="204">
        <f t="shared" si="4"/>
        <v>0</v>
      </c>
      <c r="BF160" s="204">
        <f t="shared" si="5"/>
        <v>0</v>
      </c>
      <c r="BG160" s="204">
        <f t="shared" si="6"/>
        <v>0</v>
      </c>
      <c r="BH160" s="204">
        <f t="shared" si="7"/>
        <v>0</v>
      </c>
      <c r="BI160" s="204">
        <f t="shared" si="8"/>
        <v>0</v>
      </c>
      <c r="BJ160" s="16" t="s">
        <v>85</v>
      </c>
      <c r="BK160" s="204">
        <f t="shared" si="9"/>
        <v>0</v>
      </c>
      <c r="BL160" s="16" t="s">
        <v>162</v>
      </c>
      <c r="BM160" s="203" t="s">
        <v>826</v>
      </c>
    </row>
    <row r="161" spans="1:65" s="2" customFormat="1" ht="24.2" customHeight="1">
      <c r="A161" s="33"/>
      <c r="B161" s="34"/>
      <c r="C161" s="191" t="s">
        <v>199</v>
      </c>
      <c r="D161" s="191" t="s">
        <v>158</v>
      </c>
      <c r="E161" s="192" t="s">
        <v>827</v>
      </c>
      <c r="F161" s="193" t="s">
        <v>828</v>
      </c>
      <c r="G161" s="194" t="s">
        <v>174</v>
      </c>
      <c r="H161" s="195">
        <v>4</v>
      </c>
      <c r="I161" s="196"/>
      <c r="J161" s="197">
        <f t="shared" si="0"/>
        <v>0</v>
      </c>
      <c r="K161" s="198"/>
      <c r="L161" s="38"/>
      <c r="M161" s="199" t="s">
        <v>1</v>
      </c>
      <c r="N161" s="200" t="s">
        <v>43</v>
      </c>
      <c r="O161" s="70"/>
      <c r="P161" s="201">
        <f t="shared" si="1"/>
        <v>0</v>
      </c>
      <c r="Q161" s="201">
        <v>4.3800000000000002E-3</v>
      </c>
      <c r="R161" s="201">
        <f t="shared" si="2"/>
        <v>1.7520000000000001E-2</v>
      </c>
      <c r="S161" s="201">
        <v>0</v>
      </c>
      <c r="T161" s="20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162</v>
      </c>
      <c r="AT161" s="203" t="s">
        <v>158</v>
      </c>
      <c r="AU161" s="203" t="s">
        <v>87</v>
      </c>
      <c r="AY161" s="16" t="s">
        <v>155</v>
      </c>
      <c r="BE161" s="204">
        <f t="shared" si="4"/>
        <v>0</v>
      </c>
      <c r="BF161" s="204">
        <f t="shared" si="5"/>
        <v>0</v>
      </c>
      <c r="BG161" s="204">
        <f t="shared" si="6"/>
        <v>0</v>
      </c>
      <c r="BH161" s="204">
        <f t="shared" si="7"/>
        <v>0</v>
      </c>
      <c r="BI161" s="204">
        <f t="shared" si="8"/>
        <v>0</v>
      </c>
      <c r="BJ161" s="16" t="s">
        <v>85</v>
      </c>
      <c r="BK161" s="204">
        <f t="shared" si="9"/>
        <v>0</v>
      </c>
      <c r="BL161" s="16" t="s">
        <v>162</v>
      </c>
      <c r="BM161" s="203" t="s">
        <v>829</v>
      </c>
    </row>
    <row r="162" spans="1:65" s="2" customFormat="1" ht="24.2" customHeight="1">
      <c r="A162" s="33"/>
      <c r="B162" s="34"/>
      <c r="C162" s="191" t="s">
        <v>182</v>
      </c>
      <c r="D162" s="191" t="s">
        <v>158</v>
      </c>
      <c r="E162" s="192" t="s">
        <v>830</v>
      </c>
      <c r="F162" s="193" t="s">
        <v>831</v>
      </c>
      <c r="G162" s="194" t="s">
        <v>174</v>
      </c>
      <c r="H162" s="195">
        <v>4</v>
      </c>
      <c r="I162" s="196"/>
      <c r="J162" s="197">
        <f t="shared" si="0"/>
        <v>0</v>
      </c>
      <c r="K162" s="198"/>
      <c r="L162" s="38"/>
      <c r="M162" s="199" t="s">
        <v>1</v>
      </c>
      <c r="N162" s="200" t="s">
        <v>43</v>
      </c>
      <c r="O162" s="70"/>
      <c r="P162" s="201">
        <f t="shared" si="1"/>
        <v>0</v>
      </c>
      <c r="Q162" s="201">
        <v>2.6800000000000001E-3</v>
      </c>
      <c r="R162" s="201">
        <f t="shared" si="2"/>
        <v>1.072E-2</v>
      </c>
      <c r="S162" s="201">
        <v>0</v>
      </c>
      <c r="T162" s="20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162</v>
      </c>
      <c r="AT162" s="203" t="s">
        <v>158</v>
      </c>
      <c r="AU162" s="203" t="s">
        <v>87</v>
      </c>
      <c r="AY162" s="16" t="s">
        <v>155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16" t="s">
        <v>85</v>
      </c>
      <c r="BK162" s="204">
        <f t="shared" si="9"/>
        <v>0</v>
      </c>
      <c r="BL162" s="16" t="s">
        <v>162</v>
      </c>
      <c r="BM162" s="203" t="s">
        <v>832</v>
      </c>
    </row>
    <row r="163" spans="1:65" s="2" customFormat="1" ht="14.45" customHeight="1">
      <c r="A163" s="33"/>
      <c r="B163" s="34"/>
      <c r="C163" s="191" t="s">
        <v>207</v>
      </c>
      <c r="D163" s="191" t="s">
        <v>158</v>
      </c>
      <c r="E163" s="192" t="s">
        <v>446</v>
      </c>
      <c r="F163" s="193" t="s">
        <v>447</v>
      </c>
      <c r="G163" s="194" t="s">
        <v>174</v>
      </c>
      <c r="H163" s="195">
        <v>411.6</v>
      </c>
      <c r="I163" s="196"/>
      <c r="J163" s="197">
        <f t="shared" si="0"/>
        <v>0</v>
      </c>
      <c r="K163" s="198"/>
      <c r="L163" s="38"/>
      <c r="M163" s="199" t="s">
        <v>1</v>
      </c>
      <c r="N163" s="200" t="s">
        <v>43</v>
      </c>
      <c r="O163" s="70"/>
      <c r="P163" s="201">
        <f t="shared" si="1"/>
        <v>0</v>
      </c>
      <c r="Q163" s="201">
        <v>2.5999999999999998E-4</v>
      </c>
      <c r="R163" s="201">
        <f t="shared" si="2"/>
        <v>0.107016</v>
      </c>
      <c r="S163" s="201">
        <v>0</v>
      </c>
      <c r="T163" s="20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162</v>
      </c>
      <c r="AT163" s="203" t="s">
        <v>158</v>
      </c>
      <c r="AU163" s="203" t="s">
        <v>87</v>
      </c>
      <c r="AY163" s="16" t="s">
        <v>155</v>
      </c>
      <c r="BE163" s="204">
        <f t="shared" si="4"/>
        <v>0</v>
      </c>
      <c r="BF163" s="204">
        <f t="shared" si="5"/>
        <v>0</v>
      </c>
      <c r="BG163" s="204">
        <f t="shared" si="6"/>
        <v>0</v>
      </c>
      <c r="BH163" s="204">
        <f t="shared" si="7"/>
        <v>0</v>
      </c>
      <c r="BI163" s="204">
        <f t="shared" si="8"/>
        <v>0</v>
      </c>
      <c r="BJ163" s="16" t="s">
        <v>85</v>
      </c>
      <c r="BK163" s="204">
        <f t="shared" si="9"/>
        <v>0</v>
      </c>
      <c r="BL163" s="16" t="s">
        <v>162</v>
      </c>
      <c r="BM163" s="203" t="s">
        <v>833</v>
      </c>
    </row>
    <row r="164" spans="1:65" s="13" customFormat="1" ht="11.25">
      <c r="B164" s="205"/>
      <c r="C164" s="206"/>
      <c r="D164" s="207" t="s">
        <v>164</v>
      </c>
      <c r="E164" s="208" t="s">
        <v>1</v>
      </c>
      <c r="F164" s="209" t="s">
        <v>1379</v>
      </c>
      <c r="G164" s="206"/>
      <c r="H164" s="210">
        <v>460.1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164</v>
      </c>
      <c r="AU164" s="216" t="s">
        <v>87</v>
      </c>
      <c r="AV164" s="13" t="s">
        <v>87</v>
      </c>
      <c r="AW164" s="13" t="s">
        <v>34</v>
      </c>
      <c r="AX164" s="13" t="s">
        <v>78</v>
      </c>
      <c r="AY164" s="216" t="s">
        <v>155</v>
      </c>
    </row>
    <row r="165" spans="1:65" s="13" customFormat="1" ht="11.25">
      <c r="B165" s="205"/>
      <c r="C165" s="206"/>
      <c r="D165" s="207" t="s">
        <v>164</v>
      </c>
      <c r="E165" s="208" t="s">
        <v>1</v>
      </c>
      <c r="F165" s="209" t="s">
        <v>1380</v>
      </c>
      <c r="G165" s="206"/>
      <c r="H165" s="210">
        <v>-48.5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164</v>
      </c>
      <c r="AU165" s="216" t="s">
        <v>87</v>
      </c>
      <c r="AV165" s="13" t="s">
        <v>87</v>
      </c>
      <c r="AW165" s="13" t="s">
        <v>34</v>
      </c>
      <c r="AX165" s="13" t="s">
        <v>78</v>
      </c>
      <c r="AY165" s="216" t="s">
        <v>155</v>
      </c>
    </row>
    <row r="166" spans="1:65" s="14" customFormat="1" ht="11.25">
      <c r="B166" s="232"/>
      <c r="C166" s="233"/>
      <c r="D166" s="207" t="s">
        <v>164</v>
      </c>
      <c r="E166" s="234" t="s">
        <v>1</v>
      </c>
      <c r="F166" s="235" t="s">
        <v>277</v>
      </c>
      <c r="G166" s="233"/>
      <c r="H166" s="236">
        <v>411.6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164</v>
      </c>
      <c r="AU166" s="242" t="s">
        <v>87</v>
      </c>
      <c r="AV166" s="14" t="s">
        <v>162</v>
      </c>
      <c r="AW166" s="14" t="s">
        <v>34</v>
      </c>
      <c r="AX166" s="14" t="s">
        <v>85</v>
      </c>
      <c r="AY166" s="242" t="s">
        <v>155</v>
      </c>
    </row>
    <row r="167" spans="1:65" s="2" customFormat="1" ht="24.2" customHeight="1">
      <c r="A167" s="33"/>
      <c r="B167" s="34"/>
      <c r="C167" s="191" t="s">
        <v>212</v>
      </c>
      <c r="D167" s="191" t="s">
        <v>158</v>
      </c>
      <c r="E167" s="192" t="s">
        <v>449</v>
      </c>
      <c r="F167" s="193" t="s">
        <v>450</v>
      </c>
      <c r="G167" s="194" t="s">
        <v>174</v>
      </c>
      <c r="H167" s="195">
        <v>411.6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2.0480000000000002E-2</v>
      </c>
      <c r="R167" s="201">
        <f>Q167*H167</f>
        <v>8.4295680000000015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836</v>
      </c>
    </row>
    <row r="168" spans="1:65" s="2" customFormat="1" ht="24.2" customHeight="1">
      <c r="A168" s="33"/>
      <c r="B168" s="34"/>
      <c r="C168" s="191" t="s">
        <v>216</v>
      </c>
      <c r="D168" s="191" t="s">
        <v>158</v>
      </c>
      <c r="E168" s="192" t="s">
        <v>837</v>
      </c>
      <c r="F168" s="193" t="s">
        <v>838</v>
      </c>
      <c r="G168" s="194" t="s">
        <v>174</v>
      </c>
      <c r="H168" s="195">
        <v>411.6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43</v>
      </c>
      <c r="O168" s="70"/>
      <c r="P168" s="201">
        <f>O168*H168</f>
        <v>0</v>
      </c>
      <c r="Q168" s="201">
        <v>3.0380000000000001E-2</v>
      </c>
      <c r="R168" s="201">
        <f>Q168*H168</f>
        <v>12.504408000000002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162</v>
      </c>
      <c r="AT168" s="203" t="s">
        <v>158</v>
      </c>
      <c r="AU168" s="203" t="s">
        <v>87</v>
      </c>
      <c r="AY168" s="16" t="s">
        <v>155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162</v>
      </c>
      <c r="BM168" s="203" t="s">
        <v>839</v>
      </c>
    </row>
    <row r="169" spans="1:65" s="2" customFormat="1" ht="24.2" customHeight="1">
      <c r="A169" s="33"/>
      <c r="B169" s="34"/>
      <c r="C169" s="191" t="s">
        <v>221</v>
      </c>
      <c r="D169" s="191" t="s">
        <v>158</v>
      </c>
      <c r="E169" s="192" t="s">
        <v>452</v>
      </c>
      <c r="F169" s="193" t="s">
        <v>453</v>
      </c>
      <c r="G169" s="194" t="s">
        <v>174</v>
      </c>
      <c r="H169" s="195">
        <v>411.6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43</v>
      </c>
      <c r="O169" s="70"/>
      <c r="P169" s="201">
        <f>O169*H169</f>
        <v>0</v>
      </c>
      <c r="Q169" s="201">
        <v>4.3800000000000002E-3</v>
      </c>
      <c r="R169" s="201">
        <f>Q169*H169</f>
        <v>1.8028080000000002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162</v>
      </c>
      <c r="AT169" s="203" t="s">
        <v>158</v>
      </c>
      <c r="AU169" s="203" t="s">
        <v>87</v>
      </c>
      <c r="AY169" s="16" t="s">
        <v>155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162</v>
      </c>
      <c r="BM169" s="203" t="s">
        <v>840</v>
      </c>
    </row>
    <row r="170" spans="1:65" s="2" customFormat="1" ht="24.2" customHeight="1">
      <c r="A170" s="33"/>
      <c r="B170" s="34"/>
      <c r="C170" s="191" t="s">
        <v>229</v>
      </c>
      <c r="D170" s="191" t="s">
        <v>158</v>
      </c>
      <c r="E170" s="192" t="s">
        <v>458</v>
      </c>
      <c r="F170" s="193" t="s">
        <v>841</v>
      </c>
      <c r="G170" s="194" t="s">
        <v>174</v>
      </c>
      <c r="H170" s="195">
        <v>411.6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43</v>
      </c>
      <c r="O170" s="70"/>
      <c r="P170" s="201">
        <f>O170*H170</f>
        <v>0</v>
      </c>
      <c r="Q170" s="201">
        <v>2.6800000000000001E-3</v>
      </c>
      <c r="R170" s="201">
        <f>Q170*H170</f>
        <v>1.1030880000000001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162</v>
      </c>
      <c r="AT170" s="203" t="s">
        <v>158</v>
      </c>
      <c r="AU170" s="203" t="s">
        <v>87</v>
      </c>
      <c r="AY170" s="16" t="s">
        <v>155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162</v>
      </c>
      <c r="BM170" s="203" t="s">
        <v>842</v>
      </c>
    </row>
    <row r="171" spans="1:65" s="2" customFormat="1" ht="19.5">
      <c r="A171" s="33"/>
      <c r="B171" s="34"/>
      <c r="C171" s="35"/>
      <c r="D171" s="207" t="s">
        <v>225</v>
      </c>
      <c r="E171" s="35"/>
      <c r="F171" s="217" t="s">
        <v>843</v>
      </c>
      <c r="G171" s="35"/>
      <c r="H171" s="35"/>
      <c r="I171" s="218"/>
      <c r="J171" s="35"/>
      <c r="K171" s="35"/>
      <c r="L171" s="38"/>
      <c r="M171" s="219"/>
      <c r="N171" s="220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225</v>
      </c>
      <c r="AU171" s="16" t="s">
        <v>87</v>
      </c>
    </row>
    <row r="172" spans="1:65" s="2" customFormat="1" ht="24.2" customHeight="1">
      <c r="A172" s="33"/>
      <c r="B172" s="34"/>
      <c r="C172" s="191" t="s">
        <v>8</v>
      </c>
      <c r="D172" s="191" t="s">
        <v>158</v>
      </c>
      <c r="E172" s="192" t="s">
        <v>844</v>
      </c>
      <c r="F172" s="193" t="s">
        <v>845</v>
      </c>
      <c r="G172" s="194" t="s">
        <v>174</v>
      </c>
      <c r="H172" s="195">
        <v>415.6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43</v>
      </c>
      <c r="O172" s="70"/>
      <c r="P172" s="201">
        <f>O172*H172</f>
        <v>0</v>
      </c>
      <c r="Q172" s="201">
        <v>1.2999999999999999E-4</v>
      </c>
      <c r="R172" s="201">
        <f>Q172*H172</f>
        <v>5.4028E-2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162</v>
      </c>
      <c r="AT172" s="203" t="s">
        <v>158</v>
      </c>
      <c r="AU172" s="203" t="s">
        <v>87</v>
      </c>
      <c r="AY172" s="16" t="s">
        <v>155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162</v>
      </c>
      <c r="BM172" s="203" t="s">
        <v>846</v>
      </c>
    </row>
    <row r="173" spans="1:65" s="2" customFormat="1" ht="39">
      <c r="A173" s="33"/>
      <c r="B173" s="34"/>
      <c r="C173" s="35"/>
      <c r="D173" s="207" t="s">
        <v>225</v>
      </c>
      <c r="E173" s="35"/>
      <c r="F173" s="217" t="s">
        <v>847</v>
      </c>
      <c r="G173" s="35"/>
      <c r="H173" s="35"/>
      <c r="I173" s="218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225</v>
      </c>
      <c r="AU173" s="16" t="s">
        <v>87</v>
      </c>
    </row>
    <row r="174" spans="1:65" s="2" customFormat="1" ht="37.9" customHeight="1">
      <c r="A174" s="33"/>
      <c r="B174" s="34"/>
      <c r="C174" s="191" t="s">
        <v>239</v>
      </c>
      <c r="D174" s="191" t="s">
        <v>158</v>
      </c>
      <c r="E174" s="192" t="s">
        <v>848</v>
      </c>
      <c r="F174" s="193" t="s">
        <v>849</v>
      </c>
      <c r="G174" s="194" t="s">
        <v>174</v>
      </c>
      <c r="H174" s="195">
        <v>48.5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43</v>
      </c>
      <c r="O174" s="70"/>
      <c r="P174" s="201">
        <f>O174*H174</f>
        <v>0</v>
      </c>
      <c r="Q174" s="201">
        <v>1.9429999999999999E-2</v>
      </c>
      <c r="R174" s="201">
        <f>Q174*H174</f>
        <v>0.94235499999999994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162</v>
      </c>
      <c r="AT174" s="203" t="s">
        <v>158</v>
      </c>
      <c r="AU174" s="203" t="s">
        <v>87</v>
      </c>
      <c r="AY174" s="16" t="s">
        <v>155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162</v>
      </c>
      <c r="BM174" s="203" t="s">
        <v>850</v>
      </c>
    </row>
    <row r="175" spans="1:65" s="13" customFormat="1" ht="11.25">
      <c r="B175" s="205"/>
      <c r="C175" s="206"/>
      <c r="D175" s="207" t="s">
        <v>164</v>
      </c>
      <c r="E175" s="208" t="s">
        <v>1</v>
      </c>
      <c r="F175" s="209" t="s">
        <v>1381</v>
      </c>
      <c r="G175" s="206"/>
      <c r="H175" s="210">
        <v>48.5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164</v>
      </c>
      <c r="AU175" s="216" t="s">
        <v>87</v>
      </c>
      <c r="AV175" s="13" t="s">
        <v>87</v>
      </c>
      <c r="AW175" s="13" t="s">
        <v>34</v>
      </c>
      <c r="AX175" s="13" t="s">
        <v>85</v>
      </c>
      <c r="AY175" s="216" t="s">
        <v>155</v>
      </c>
    </row>
    <row r="176" spans="1:65" s="2" customFormat="1" ht="49.15" customHeight="1">
      <c r="A176" s="33"/>
      <c r="B176" s="34"/>
      <c r="C176" s="191" t="s">
        <v>245</v>
      </c>
      <c r="D176" s="191" t="s">
        <v>158</v>
      </c>
      <c r="E176" s="192" t="s">
        <v>852</v>
      </c>
      <c r="F176" s="193" t="s">
        <v>853</v>
      </c>
      <c r="G176" s="194" t="s">
        <v>854</v>
      </c>
      <c r="H176" s="195">
        <v>4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43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162</v>
      </c>
      <c r="AT176" s="203" t="s">
        <v>158</v>
      </c>
      <c r="AU176" s="203" t="s">
        <v>87</v>
      </c>
      <c r="AY176" s="16" t="s">
        <v>155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162</v>
      </c>
      <c r="BM176" s="203" t="s">
        <v>855</v>
      </c>
    </row>
    <row r="177" spans="1:65" s="2" customFormat="1" ht="37.9" customHeight="1">
      <c r="A177" s="33"/>
      <c r="B177" s="34"/>
      <c r="C177" s="191" t="s">
        <v>252</v>
      </c>
      <c r="D177" s="191" t="s">
        <v>158</v>
      </c>
      <c r="E177" s="192" t="s">
        <v>177</v>
      </c>
      <c r="F177" s="193" t="s">
        <v>856</v>
      </c>
      <c r="G177" s="194" t="s">
        <v>179</v>
      </c>
      <c r="H177" s="195">
        <v>44.5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43</v>
      </c>
      <c r="O177" s="70"/>
      <c r="P177" s="201">
        <f>O177*H177</f>
        <v>0</v>
      </c>
      <c r="Q177" s="201">
        <v>2.0650000000000002E-2</v>
      </c>
      <c r="R177" s="201">
        <f>Q177*H177</f>
        <v>0.9189250000000001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162</v>
      </c>
      <c r="AT177" s="203" t="s">
        <v>158</v>
      </c>
      <c r="AU177" s="203" t="s">
        <v>87</v>
      </c>
      <c r="AY177" s="16" t="s">
        <v>155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85</v>
      </c>
      <c r="BK177" s="204">
        <f>ROUND(I177*H177,2)</f>
        <v>0</v>
      </c>
      <c r="BL177" s="16" t="s">
        <v>162</v>
      </c>
      <c r="BM177" s="203" t="s">
        <v>857</v>
      </c>
    </row>
    <row r="178" spans="1:65" s="13" customFormat="1" ht="11.25">
      <c r="B178" s="205"/>
      <c r="C178" s="206"/>
      <c r="D178" s="207" t="s">
        <v>164</v>
      </c>
      <c r="E178" s="208" t="s">
        <v>1</v>
      </c>
      <c r="F178" s="209" t="s">
        <v>1382</v>
      </c>
      <c r="G178" s="206"/>
      <c r="H178" s="210">
        <v>40.5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164</v>
      </c>
      <c r="AU178" s="216" t="s">
        <v>87</v>
      </c>
      <c r="AV178" s="13" t="s">
        <v>87</v>
      </c>
      <c r="AW178" s="13" t="s">
        <v>34</v>
      </c>
      <c r="AX178" s="13" t="s">
        <v>78</v>
      </c>
      <c r="AY178" s="216" t="s">
        <v>155</v>
      </c>
    </row>
    <row r="179" spans="1:65" s="13" customFormat="1" ht="11.25">
      <c r="B179" s="205"/>
      <c r="C179" s="206"/>
      <c r="D179" s="207" t="s">
        <v>164</v>
      </c>
      <c r="E179" s="208" t="s">
        <v>1</v>
      </c>
      <c r="F179" s="209" t="s">
        <v>1383</v>
      </c>
      <c r="G179" s="206"/>
      <c r="H179" s="210">
        <v>4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164</v>
      </c>
      <c r="AU179" s="216" t="s">
        <v>87</v>
      </c>
      <c r="AV179" s="13" t="s">
        <v>87</v>
      </c>
      <c r="AW179" s="13" t="s">
        <v>34</v>
      </c>
      <c r="AX179" s="13" t="s">
        <v>78</v>
      </c>
      <c r="AY179" s="216" t="s">
        <v>155</v>
      </c>
    </row>
    <row r="180" spans="1:65" s="14" customFormat="1" ht="11.25">
      <c r="B180" s="232"/>
      <c r="C180" s="233"/>
      <c r="D180" s="207" t="s">
        <v>164</v>
      </c>
      <c r="E180" s="234" t="s">
        <v>1</v>
      </c>
      <c r="F180" s="235" t="s">
        <v>277</v>
      </c>
      <c r="G180" s="233"/>
      <c r="H180" s="236">
        <v>44.5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164</v>
      </c>
      <c r="AU180" s="242" t="s">
        <v>87</v>
      </c>
      <c r="AV180" s="14" t="s">
        <v>162</v>
      </c>
      <c r="AW180" s="14" t="s">
        <v>34</v>
      </c>
      <c r="AX180" s="14" t="s">
        <v>85</v>
      </c>
      <c r="AY180" s="242" t="s">
        <v>155</v>
      </c>
    </row>
    <row r="181" spans="1:65" s="12" customFormat="1" ht="22.9" customHeight="1">
      <c r="B181" s="175"/>
      <c r="C181" s="176"/>
      <c r="D181" s="177" t="s">
        <v>77</v>
      </c>
      <c r="E181" s="189" t="s">
        <v>199</v>
      </c>
      <c r="F181" s="189" t="s">
        <v>865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SUM(P182:P185)</f>
        <v>0</v>
      </c>
      <c r="Q181" s="183"/>
      <c r="R181" s="184">
        <f>SUM(R182:R185)</f>
        <v>3.0000000000000001E-3</v>
      </c>
      <c r="S181" s="183"/>
      <c r="T181" s="185">
        <f>SUM(T182:T185)</f>
        <v>7.0440000000000003E-2</v>
      </c>
      <c r="AR181" s="186" t="s">
        <v>85</v>
      </c>
      <c r="AT181" s="187" t="s">
        <v>77</v>
      </c>
      <c r="AU181" s="187" t="s">
        <v>85</v>
      </c>
      <c r="AY181" s="186" t="s">
        <v>155</v>
      </c>
      <c r="BK181" s="188">
        <f>SUM(BK182:BK185)</f>
        <v>0</v>
      </c>
    </row>
    <row r="182" spans="1:65" s="2" customFormat="1" ht="14.45" customHeight="1">
      <c r="A182" s="33"/>
      <c r="B182" s="34"/>
      <c r="C182" s="191" t="s">
        <v>257</v>
      </c>
      <c r="D182" s="191" t="s">
        <v>158</v>
      </c>
      <c r="E182" s="192" t="s">
        <v>866</v>
      </c>
      <c r="F182" s="193" t="s">
        <v>867</v>
      </c>
      <c r="G182" s="194" t="s">
        <v>168</v>
      </c>
      <c r="H182" s="195">
        <v>2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43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3.5220000000000001E-2</v>
      </c>
      <c r="T182" s="202">
        <f>S182*H182</f>
        <v>7.0440000000000003E-2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162</v>
      </c>
      <c r="AT182" s="203" t="s">
        <v>158</v>
      </c>
      <c r="AU182" s="203" t="s">
        <v>87</v>
      </c>
      <c r="AY182" s="16" t="s">
        <v>155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162</v>
      </c>
      <c r="BM182" s="203" t="s">
        <v>868</v>
      </c>
    </row>
    <row r="183" spans="1:65" s="2" customFormat="1" ht="24.2" customHeight="1">
      <c r="A183" s="33"/>
      <c r="B183" s="34"/>
      <c r="C183" s="191" t="s">
        <v>262</v>
      </c>
      <c r="D183" s="191" t="s">
        <v>158</v>
      </c>
      <c r="E183" s="192" t="s">
        <v>365</v>
      </c>
      <c r="F183" s="193" t="s">
        <v>869</v>
      </c>
      <c r="G183" s="194" t="s">
        <v>168</v>
      </c>
      <c r="H183" s="195">
        <v>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43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239</v>
      </c>
      <c r="AT183" s="203" t="s">
        <v>158</v>
      </c>
      <c r="AU183" s="203" t="s">
        <v>87</v>
      </c>
      <c r="AY183" s="16" t="s">
        <v>155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239</v>
      </c>
      <c r="BM183" s="203" t="s">
        <v>870</v>
      </c>
    </row>
    <row r="184" spans="1:65" s="2" customFormat="1" ht="14.45" customHeight="1">
      <c r="A184" s="33"/>
      <c r="B184" s="34"/>
      <c r="C184" s="191" t="s">
        <v>7</v>
      </c>
      <c r="D184" s="191" t="s">
        <v>158</v>
      </c>
      <c r="E184" s="192" t="s">
        <v>871</v>
      </c>
      <c r="F184" s="193" t="s">
        <v>872</v>
      </c>
      <c r="G184" s="194" t="s">
        <v>168</v>
      </c>
      <c r="H184" s="195">
        <v>2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43</v>
      </c>
      <c r="O184" s="70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162</v>
      </c>
      <c r="AT184" s="203" t="s">
        <v>158</v>
      </c>
      <c r="AU184" s="203" t="s">
        <v>87</v>
      </c>
      <c r="AY184" s="16" t="s">
        <v>155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162</v>
      </c>
      <c r="BM184" s="203" t="s">
        <v>873</v>
      </c>
    </row>
    <row r="185" spans="1:65" s="2" customFormat="1" ht="24.2" customHeight="1">
      <c r="A185" s="33"/>
      <c r="B185" s="34"/>
      <c r="C185" s="221" t="s">
        <v>270</v>
      </c>
      <c r="D185" s="221" t="s">
        <v>246</v>
      </c>
      <c r="E185" s="222" t="s">
        <v>874</v>
      </c>
      <c r="F185" s="223" t="s">
        <v>875</v>
      </c>
      <c r="G185" s="224" t="s">
        <v>168</v>
      </c>
      <c r="H185" s="225">
        <v>2</v>
      </c>
      <c r="I185" s="226"/>
      <c r="J185" s="227">
        <f>ROUND(I185*H185,2)</f>
        <v>0</v>
      </c>
      <c r="K185" s="228"/>
      <c r="L185" s="229"/>
      <c r="M185" s="230" t="s">
        <v>1</v>
      </c>
      <c r="N185" s="231" t="s">
        <v>43</v>
      </c>
      <c r="O185" s="70"/>
      <c r="P185" s="201">
        <f>O185*H185</f>
        <v>0</v>
      </c>
      <c r="Q185" s="201">
        <v>1.5E-3</v>
      </c>
      <c r="R185" s="201">
        <f>Q185*H185</f>
        <v>3.0000000000000001E-3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199</v>
      </c>
      <c r="AT185" s="203" t="s">
        <v>246</v>
      </c>
      <c r="AU185" s="203" t="s">
        <v>87</v>
      </c>
      <c r="AY185" s="16" t="s">
        <v>155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162</v>
      </c>
      <c r="BM185" s="203" t="s">
        <v>876</v>
      </c>
    </row>
    <row r="186" spans="1:65" s="12" customFormat="1" ht="22.9" customHeight="1">
      <c r="B186" s="175"/>
      <c r="C186" s="176"/>
      <c r="D186" s="177" t="s">
        <v>77</v>
      </c>
      <c r="E186" s="189" t="s">
        <v>182</v>
      </c>
      <c r="F186" s="189" t="s">
        <v>877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SUM(P187:P216)</f>
        <v>0</v>
      </c>
      <c r="Q186" s="183"/>
      <c r="R186" s="184">
        <f>SUM(R187:R216)</f>
        <v>3.0988025999999995</v>
      </c>
      <c r="S186" s="183"/>
      <c r="T186" s="185">
        <f>SUM(T187:T216)</f>
        <v>26.242520000000003</v>
      </c>
      <c r="AR186" s="186" t="s">
        <v>85</v>
      </c>
      <c r="AT186" s="187" t="s">
        <v>77</v>
      </c>
      <c r="AU186" s="187" t="s">
        <v>85</v>
      </c>
      <c r="AY186" s="186" t="s">
        <v>155</v>
      </c>
      <c r="BK186" s="188">
        <f>SUM(BK187:BK216)</f>
        <v>0</v>
      </c>
    </row>
    <row r="187" spans="1:65" s="2" customFormat="1" ht="49.15" customHeight="1">
      <c r="A187" s="33"/>
      <c r="B187" s="34"/>
      <c r="C187" s="191" t="s">
        <v>278</v>
      </c>
      <c r="D187" s="191" t="s">
        <v>158</v>
      </c>
      <c r="E187" s="192" t="s">
        <v>878</v>
      </c>
      <c r="F187" s="193" t="s">
        <v>879</v>
      </c>
      <c r="G187" s="194" t="s">
        <v>187</v>
      </c>
      <c r="H187" s="195">
        <v>1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43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162</v>
      </c>
      <c r="AT187" s="203" t="s">
        <v>158</v>
      </c>
      <c r="AU187" s="203" t="s">
        <v>87</v>
      </c>
      <c r="AY187" s="16" t="s">
        <v>155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162</v>
      </c>
      <c r="BM187" s="203" t="s">
        <v>880</v>
      </c>
    </row>
    <row r="188" spans="1:65" s="2" customFormat="1" ht="24.2" customHeight="1">
      <c r="A188" s="33"/>
      <c r="B188" s="34"/>
      <c r="C188" s="191" t="s">
        <v>283</v>
      </c>
      <c r="D188" s="191" t="s">
        <v>158</v>
      </c>
      <c r="E188" s="192" t="s">
        <v>185</v>
      </c>
      <c r="F188" s="193" t="s">
        <v>881</v>
      </c>
      <c r="G188" s="194" t="s">
        <v>187</v>
      </c>
      <c r="H188" s="195">
        <v>1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43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162</v>
      </c>
      <c r="AT188" s="203" t="s">
        <v>158</v>
      </c>
      <c r="AU188" s="203" t="s">
        <v>87</v>
      </c>
      <c r="AY188" s="16" t="s">
        <v>155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162</v>
      </c>
      <c r="BM188" s="203" t="s">
        <v>882</v>
      </c>
    </row>
    <row r="189" spans="1:65" s="2" customFormat="1" ht="24.2" customHeight="1">
      <c r="A189" s="33"/>
      <c r="B189" s="34"/>
      <c r="C189" s="191" t="s">
        <v>291</v>
      </c>
      <c r="D189" s="191" t="s">
        <v>158</v>
      </c>
      <c r="E189" s="192" t="s">
        <v>1384</v>
      </c>
      <c r="F189" s="193" t="s">
        <v>1385</v>
      </c>
      <c r="G189" s="194" t="s">
        <v>187</v>
      </c>
      <c r="H189" s="195">
        <v>1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43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162</v>
      </c>
      <c r="AT189" s="203" t="s">
        <v>158</v>
      </c>
      <c r="AU189" s="203" t="s">
        <v>87</v>
      </c>
      <c r="AY189" s="16" t="s">
        <v>155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162</v>
      </c>
      <c r="BM189" s="203" t="s">
        <v>1386</v>
      </c>
    </row>
    <row r="190" spans="1:65" s="2" customFormat="1" ht="14.45" customHeight="1">
      <c r="A190" s="33"/>
      <c r="B190" s="34"/>
      <c r="C190" s="191" t="s">
        <v>297</v>
      </c>
      <c r="D190" s="191" t="s">
        <v>158</v>
      </c>
      <c r="E190" s="192" t="s">
        <v>883</v>
      </c>
      <c r="F190" s="193" t="s">
        <v>884</v>
      </c>
      <c r="G190" s="194" t="s">
        <v>854</v>
      </c>
      <c r="H190" s="195">
        <v>1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43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239</v>
      </c>
      <c r="AT190" s="203" t="s">
        <v>158</v>
      </c>
      <c r="AU190" s="203" t="s">
        <v>87</v>
      </c>
      <c r="AY190" s="16" t="s">
        <v>155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239</v>
      </c>
      <c r="BM190" s="203" t="s">
        <v>885</v>
      </c>
    </row>
    <row r="191" spans="1:65" s="2" customFormat="1" ht="24.2" customHeight="1">
      <c r="A191" s="33"/>
      <c r="B191" s="34"/>
      <c r="C191" s="191" t="s">
        <v>301</v>
      </c>
      <c r="D191" s="191" t="s">
        <v>158</v>
      </c>
      <c r="E191" s="192" t="s">
        <v>886</v>
      </c>
      <c r="F191" s="193" t="s">
        <v>887</v>
      </c>
      <c r="G191" s="194" t="s">
        <v>179</v>
      </c>
      <c r="H191" s="195">
        <v>17.8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43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162</v>
      </c>
      <c r="AT191" s="203" t="s">
        <v>158</v>
      </c>
      <c r="AU191" s="203" t="s">
        <v>87</v>
      </c>
      <c r="AY191" s="16" t="s">
        <v>155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162</v>
      </c>
      <c r="BM191" s="203" t="s">
        <v>888</v>
      </c>
    </row>
    <row r="192" spans="1:65" s="13" customFormat="1" ht="11.25">
      <c r="B192" s="205"/>
      <c r="C192" s="206"/>
      <c r="D192" s="207" t="s">
        <v>164</v>
      </c>
      <c r="E192" s="208" t="s">
        <v>1</v>
      </c>
      <c r="F192" s="209" t="s">
        <v>1387</v>
      </c>
      <c r="G192" s="206"/>
      <c r="H192" s="210">
        <v>17.8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164</v>
      </c>
      <c r="AU192" s="216" t="s">
        <v>87</v>
      </c>
      <c r="AV192" s="13" t="s">
        <v>87</v>
      </c>
      <c r="AW192" s="13" t="s">
        <v>34</v>
      </c>
      <c r="AX192" s="13" t="s">
        <v>85</v>
      </c>
      <c r="AY192" s="216" t="s">
        <v>155</v>
      </c>
    </row>
    <row r="193" spans="1:65" s="2" customFormat="1" ht="24.2" customHeight="1">
      <c r="A193" s="33"/>
      <c r="B193" s="34"/>
      <c r="C193" s="191" t="s">
        <v>305</v>
      </c>
      <c r="D193" s="191" t="s">
        <v>158</v>
      </c>
      <c r="E193" s="192" t="s">
        <v>896</v>
      </c>
      <c r="F193" s="193" t="s">
        <v>897</v>
      </c>
      <c r="G193" s="194" t="s">
        <v>174</v>
      </c>
      <c r="H193" s="195">
        <v>457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43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162</v>
      </c>
      <c r="AT193" s="203" t="s">
        <v>158</v>
      </c>
      <c r="AU193" s="203" t="s">
        <v>87</v>
      </c>
      <c r="AY193" s="16" t="s">
        <v>155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85</v>
      </c>
      <c r="BK193" s="204">
        <f>ROUND(I193*H193,2)</f>
        <v>0</v>
      </c>
      <c r="BL193" s="16" t="s">
        <v>162</v>
      </c>
      <c r="BM193" s="203" t="s">
        <v>898</v>
      </c>
    </row>
    <row r="194" spans="1:65" s="13" customFormat="1" ht="11.25">
      <c r="B194" s="205"/>
      <c r="C194" s="206"/>
      <c r="D194" s="207" t="s">
        <v>164</v>
      </c>
      <c r="E194" s="208" t="s">
        <v>1</v>
      </c>
      <c r="F194" s="209" t="s">
        <v>1388</v>
      </c>
      <c r="G194" s="206"/>
      <c r="H194" s="210">
        <v>457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164</v>
      </c>
      <c r="AU194" s="216" t="s">
        <v>87</v>
      </c>
      <c r="AV194" s="13" t="s">
        <v>87</v>
      </c>
      <c r="AW194" s="13" t="s">
        <v>34</v>
      </c>
      <c r="AX194" s="13" t="s">
        <v>85</v>
      </c>
      <c r="AY194" s="216" t="s">
        <v>155</v>
      </c>
    </row>
    <row r="195" spans="1:65" s="2" customFormat="1" ht="24.2" customHeight="1">
      <c r="A195" s="33"/>
      <c r="B195" s="34"/>
      <c r="C195" s="191" t="s">
        <v>308</v>
      </c>
      <c r="D195" s="191" t="s">
        <v>158</v>
      </c>
      <c r="E195" s="192" t="s">
        <v>900</v>
      </c>
      <c r="F195" s="193" t="s">
        <v>901</v>
      </c>
      <c r="G195" s="194" t="s">
        <v>174</v>
      </c>
      <c r="H195" s="195">
        <v>27420</v>
      </c>
      <c r="I195" s="196"/>
      <c r="J195" s="197">
        <f>ROUND(I195*H195,2)</f>
        <v>0</v>
      </c>
      <c r="K195" s="198"/>
      <c r="L195" s="38"/>
      <c r="M195" s="199" t="s">
        <v>1</v>
      </c>
      <c r="N195" s="200" t="s">
        <v>43</v>
      </c>
      <c r="O195" s="70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162</v>
      </c>
      <c r="AT195" s="203" t="s">
        <v>158</v>
      </c>
      <c r="AU195" s="203" t="s">
        <v>87</v>
      </c>
      <c r="AY195" s="16" t="s">
        <v>155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85</v>
      </c>
      <c r="BK195" s="204">
        <f>ROUND(I195*H195,2)</f>
        <v>0</v>
      </c>
      <c r="BL195" s="16" t="s">
        <v>162</v>
      </c>
      <c r="BM195" s="203" t="s">
        <v>902</v>
      </c>
    </row>
    <row r="196" spans="1:65" s="13" customFormat="1" ht="11.25">
      <c r="B196" s="205"/>
      <c r="C196" s="206"/>
      <c r="D196" s="207" t="s">
        <v>164</v>
      </c>
      <c r="E196" s="206"/>
      <c r="F196" s="209" t="s">
        <v>1389</v>
      </c>
      <c r="G196" s="206"/>
      <c r="H196" s="210">
        <v>27420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164</v>
      </c>
      <c r="AU196" s="216" t="s">
        <v>87</v>
      </c>
      <c r="AV196" s="13" t="s">
        <v>87</v>
      </c>
      <c r="AW196" s="13" t="s">
        <v>4</v>
      </c>
      <c r="AX196" s="13" t="s">
        <v>85</v>
      </c>
      <c r="AY196" s="216" t="s">
        <v>155</v>
      </c>
    </row>
    <row r="197" spans="1:65" s="2" customFormat="1" ht="24.2" customHeight="1">
      <c r="A197" s="33"/>
      <c r="B197" s="34"/>
      <c r="C197" s="191" t="s">
        <v>314</v>
      </c>
      <c r="D197" s="191" t="s">
        <v>158</v>
      </c>
      <c r="E197" s="192" t="s">
        <v>904</v>
      </c>
      <c r="F197" s="193" t="s">
        <v>905</v>
      </c>
      <c r="G197" s="194" t="s">
        <v>174</v>
      </c>
      <c r="H197" s="195">
        <v>457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43</v>
      </c>
      <c r="O197" s="70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162</v>
      </c>
      <c r="AT197" s="203" t="s">
        <v>158</v>
      </c>
      <c r="AU197" s="203" t="s">
        <v>87</v>
      </c>
      <c r="AY197" s="16" t="s">
        <v>155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162</v>
      </c>
      <c r="BM197" s="203" t="s">
        <v>906</v>
      </c>
    </row>
    <row r="198" spans="1:65" s="2" customFormat="1" ht="14.45" customHeight="1">
      <c r="A198" s="33"/>
      <c r="B198" s="34"/>
      <c r="C198" s="191" t="s">
        <v>318</v>
      </c>
      <c r="D198" s="191" t="s">
        <v>158</v>
      </c>
      <c r="E198" s="192" t="s">
        <v>907</v>
      </c>
      <c r="F198" s="193" t="s">
        <v>908</v>
      </c>
      <c r="G198" s="194" t="s">
        <v>174</v>
      </c>
      <c r="H198" s="195">
        <v>457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43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162</v>
      </c>
      <c r="AT198" s="203" t="s">
        <v>158</v>
      </c>
      <c r="AU198" s="203" t="s">
        <v>87</v>
      </c>
      <c r="AY198" s="16" t="s">
        <v>155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162</v>
      </c>
      <c r="BM198" s="203" t="s">
        <v>909</v>
      </c>
    </row>
    <row r="199" spans="1:65" s="2" customFormat="1" ht="14.45" customHeight="1">
      <c r="A199" s="33"/>
      <c r="B199" s="34"/>
      <c r="C199" s="191" t="s">
        <v>249</v>
      </c>
      <c r="D199" s="191" t="s">
        <v>158</v>
      </c>
      <c r="E199" s="192" t="s">
        <v>910</v>
      </c>
      <c r="F199" s="193" t="s">
        <v>911</v>
      </c>
      <c r="G199" s="194" t="s">
        <v>174</v>
      </c>
      <c r="H199" s="195">
        <v>27420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43</v>
      </c>
      <c r="O199" s="70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162</v>
      </c>
      <c r="AT199" s="203" t="s">
        <v>158</v>
      </c>
      <c r="AU199" s="203" t="s">
        <v>87</v>
      </c>
      <c r="AY199" s="16" t="s">
        <v>155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162</v>
      </c>
      <c r="BM199" s="203" t="s">
        <v>912</v>
      </c>
    </row>
    <row r="200" spans="1:65" s="13" customFormat="1" ht="11.25">
      <c r="B200" s="205"/>
      <c r="C200" s="206"/>
      <c r="D200" s="207" t="s">
        <v>164</v>
      </c>
      <c r="E200" s="206"/>
      <c r="F200" s="209" t="s">
        <v>1389</v>
      </c>
      <c r="G200" s="206"/>
      <c r="H200" s="210">
        <v>27420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164</v>
      </c>
      <c r="AU200" s="216" t="s">
        <v>87</v>
      </c>
      <c r="AV200" s="13" t="s">
        <v>87</v>
      </c>
      <c r="AW200" s="13" t="s">
        <v>4</v>
      </c>
      <c r="AX200" s="13" t="s">
        <v>85</v>
      </c>
      <c r="AY200" s="216" t="s">
        <v>155</v>
      </c>
    </row>
    <row r="201" spans="1:65" s="2" customFormat="1" ht="14.45" customHeight="1">
      <c r="A201" s="33"/>
      <c r="B201" s="34"/>
      <c r="C201" s="191" t="s">
        <v>325</v>
      </c>
      <c r="D201" s="191" t="s">
        <v>158</v>
      </c>
      <c r="E201" s="192" t="s">
        <v>914</v>
      </c>
      <c r="F201" s="193" t="s">
        <v>915</v>
      </c>
      <c r="G201" s="194" t="s">
        <v>174</v>
      </c>
      <c r="H201" s="195">
        <v>457</v>
      </c>
      <c r="I201" s="196"/>
      <c r="J201" s="197">
        <f>ROUND(I201*H201,2)</f>
        <v>0</v>
      </c>
      <c r="K201" s="198"/>
      <c r="L201" s="38"/>
      <c r="M201" s="199" t="s">
        <v>1</v>
      </c>
      <c r="N201" s="200" t="s">
        <v>43</v>
      </c>
      <c r="O201" s="70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162</v>
      </c>
      <c r="AT201" s="203" t="s">
        <v>158</v>
      </c>
      <c r="AU201" s="203" t="s">
        <v>87</v>
      </c>
      <c r="AY201" s="16" t="s">
        <v>155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162</v>
      </c>
      <c r="BM201" s="203" t="s">
        <v>916</v>
      </c>
    </row>
    <row r="202" spans="1:65" s="2" customFormat="1" ht="24.2" customHeight="1">
      <c r="A202" s="33"/>
      <c r="B202" s="34"/>
      <c r="C202" s="191" t="s">
        <v>329</v>
      </c>
      <c r="D202" s="191" t="s">
        <v>158</v>
      </c>
      <c r="E202" s="192" t="s">
        <v>917</v>
      </c>
      <c r="F202" s="193" t="s">
        <v>918</v>
      </c>
      <c r="G202" s="194" t="s">
        <v>174</v>
      </c>
      <c r="H202" s="195">
        <v>82.83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43</v>
      </c>
      <c r="O202" s="70"/>
      <c r="P202" s="201">
        <f>O202*H202</f>
        <v>0</v>
      </c>
      <c r="Q202" s="201">
        <v>2.0000000000000002E-5</v>
      </c>
      <c r="R202" s="201">
        <f>Q202*H202</f>
        <v>1.6566E-3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162</v>
      </c>
      <c r="AT202" s="203" t="s">
        <v>158</v>
      </c>
      <c r="AU202" s="203" t="s">
        <v>87</v>
      </c>
      <c r="AY202" s="16" t="s">
        <v>155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162</v>
      </c>
      <c r="BM202" s="203" t="s">
        <v>919</v>
      </c>
    </row>
    <row r="203" spans="1:65" s="2" customFormat="1" ht="24.2" customHeight="1">
      <c r="A203" s="33"/>
      <c r="B203" s="34"/>
      <c r="C203" s="191" t="s">
        <v>334</v>
      </c>
      <c r="D203" s="191" t="s">
        <v>158</v>
      </c>
      <c r="E203" s="192" t="s">
        <v>920</v>
      </c>
      <c r="F203" s="193" t="s">
        <v>921</v>
      </c>
      <c r="G203" s="194" t="s">
        <v>174</v>
      </c>
      <c r="H203" s="195">
        <v>68.94</v>
      </c>
      <c r="I203" s="196"/>
      <c r="J203" s="197">
        <f>ROUND(I203*H203,2)</f>
        <v>0</v>
      </c>
      <c r="K203" s="198"/>
      <c r="L203" s="38"/>
      <c r="M203" s="199" t="s">
        <v>1</v>
      </c>
      <c r="N203" s="200" t="s">
        <v>43</v>
      </c>
      <c r="O203" s="70"/>
      <c r="P203" s="201">
        <f>O203*H203</f>
        <v>0</v>
      </c>
      <c r="Q203" s="201">
        <v>0</v>
      </c>
      <c r="R203" s="201">
        <f>Q203*H203</f>
        <v>0</v>
      </c>
      <c r="S203" s="201">
        <v>5.3999999999999999E-2</v>
      </c>
      <c r="T203" s="202">
        <f>S203*H203</f>
        <v>3.7227599999999996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162</v>
      </c>
      <c r="AT203" s="203" t="s">
        <v>158</v>
      </c>
      <c r="AU203" s="203" t="s">
        <v>87</v>
      </c>
      <c r="AY203" s="16" t="s">
        <v>155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6" t="s">
        <v>85</v>
      </c>
      <c r="BK203" s="204">
        <f>ROUND(I203*H203,2)</f>
        <v>0</v>
      </c>
      <c r="BL203" s="16" t="s">
        <v>162</v>
      </c>
      <c r="BM203" s="203" t="s">
        <v>922</v>
      </c>
    </row>
    <row r="204" spans="1:65" s="13" customFormat="1" ht="11.25">
      <c r="B204" s="205"/>
      <c r="C204" s="206"/>
      <c r="D204" s="207" t="s">
        <v>164</v>
      </c>
      <c r="E204" s="208" t="s">
        <v>1</v>
      </c>
      <c r="F204" s="209" t="s">
        <v>1390</v>
      </c>
      <c r="G204" s="206"/>
      <c r="H204" s="210">
        <v>68.94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164</v>
      </c>
      <c r="AU204" s="216" t="s">
        <v>87</v>
      </c>
      <c r="AV204" s="13" t="s">
        <v>87</v>
      </c>
      <c r="AW204" s="13" t="s">
        <v>34</v>
      </c>
      <c r="AX204" s="13" t="s">
        <v>85</v>
      </c>
      <c r="AY204" s="216" t="s">
        <v>155</v>
      </c>
    </row>
    <row r="205" spans="1:65" s="2" customFormat="1" ht="24.2" customHeight="1">
      <c r="A205" s="33"/>
      <c r="B205" s="34"/>
      <c r="C205" s="191" t="s">
        <v>340</v>
      </c>
      <c r="D205" s="191" t="s">
        <v>158</v>
      </c>
      <c r="E205" s="192" t="s">
        <v>923</v>
      </c>
      <c r="F205" s="193" t="s">
        <v>924</v>
      </c>
      <c r="G205" s="194" t="s">
        <v>174</v>
      </c>
      <c r="H205" s="195">
        <v>18.21</v>
      </c>
      <c r="I205" s="196"/>
      <c r="J205" s="197">
        <f>ROUND(I205*H205,2)</f>
        <v>0</v>
      </c>
      <c r="K205" s="198"/>
      <c r="L205" s="38"/>
      <c r="M205" s="199" t="s">
        <v>1</v>
      </c>
      <c r="N205" s="200" t="s">
        <v>43</v>
      </c>
      <c r="O205" s="70"/>
      <c r="P205" s="201">
        <f>O205*H205</f>
        <v>0</v>
      </c>
      <c r="Q205" s="201">
        <v>0</v>
      </c>
      <c r="R205" s="201">
        <f>Q205*H205</f>
        <v>0</v>
      </c>
      <c r="S205" s="201">
        <v>7.5999999999999998E-2</v>
      </c>
      <c r="T205" s="202">
        <f>S205*H205</f>
        <v>1.3839600000000001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3" t="s">
        <v>162</v>
      </c>
      <c r="AT205" s="203" t="s">
        <v>158</v>
      </c>
      <c r="AU205" s="203" t="s">
        <v>87</v>
      </c>
      <c r="AY205" s="16" t="s">
        <v>155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6" t="s">
        <v>85</v>
      </c>
      <c r="BK205" s="204">
        <f>ROUND(I205*H205,2)</f>
        <v>0</v>
      </c>
      <c r="BL205" s="16" t="s">
        <v>162</v>
      </c>
      <c r="BM205" s="203" t="s">
        <v>925</v>
      </c>
    </row>
    <row r="206" spans="1:65" s="13" customFormat="1" ht="11.25">
      <c r="B206" s="205"/>
      <c r="C206" s="206"/>
      <c r="D206" s="207" t="s">
        <v>164</v>
      </c>
      <c r="E206" s="208" t="s">
        <v>1</v>
      </c>
      <c r="F206" s="209" t="s">
        <v>1391</v>
      </c>
      <c r="G206" s="206"/>
      <c r="H206" s="210">
        <v>18.21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164</v>
      </c>
      <c r="AU206" s="216" t="s">
        <v>87</v>
      </c>
      <c r="AV206" s="13" t="s">
        <v>87</v>
      </c>
      <c r="AW206" s="13" t="s">
        <v>34</v>
      </c>
      <c r="AX206" s="13" t="s">
        <v>85</v>
      </c>
      <c r="AY206" s="216" t="s">
        <v>155</v>
      </c>
    </row>
    <row r="207" spans="1:65" s="2" customFormat="1" ht="37.9" customHeight="1">
      <c r="A207" s="33"/>
      <c r="B207" s="34"/>
      <c r="C207" s="191" t="s">
        <v>345</v>
      </c>
      <c r="D207" s="191" t="s">
        <v>158</v>
      </c>
      <c r="E207" s="192" t="s">
        <v>926</v>
      </c>
      <c r="F207" s="193" t="s">
        <v>927</v>
      </c>
      <c r="G207" s="194" t="s">
        <v>174</v>
      </c>
      <c r="H207" s="195">
        <v>411.6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43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4.5999999999999999E-2</v>
      </c>
      <c r="T207" s="202">
        <f>S207*H207</f>
        <v>18.933600000000002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162</v>
      </c>
      <c r="AT207" s="203" t="s">
        <v>158</v>
      </c>
      <c r="AU207" s="203" t="s">
        <v>87</v>
      </c>
      <c r="AY207" s="16" t="s">
        <v>155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162</v>
      </c>
      <c r="BM207" s="203" t="s">
        <v>928</v>
      </c>
    </row>
    <row r="208" spans="1:65" s="2" customFormat="1" ht="37.9" customHeight="1">
      <c r="A208" s="33"/>
      <c r="B208" s="34"/>
      <c r="C208" s="191" t="s">
        <v>349</v>
      </c>
      <c r="D208" s="191" t="s">
        <v>158</v>
      </c>
      <c r="E208" s="192" t="s">
        <v>929</v>
      </c>
      <c r="F208" s="193" t="s">
        <v>930</v>
      </c>
      <c r="G208" s="194" t="s">
        <v>174</v>
      </c>
      <c r="H208" s="195">
        <v>4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43</v>
      </c>
      <c r="O208" s="70"/>
      <c r="P208" s="201">
        <f>O208*H208</f>
        <v>0</v>
      </c>
      <c r="Q208" s="201">
        <v>0</v>
      </c>
      <c r="R208" s="201">
        <f>Q208*H208</f>
        <v>0</v>
      </c>
      <c r="S208" s="201">
        <v>5.8999999999999997E-2</v>
      </c>
      <c r="T208" s="202">
        <f>S208*H208</f>
        <v>0.23599999999999999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162</v>
      </c>
      <c r="AT208" s="203" t="s">
        <v>158</v>
      </c>
      <c r="AU208" s="203" t="s">
        <v>87</v>
      </c>
      <c r="AY208" s="16" t="s">
        <v>155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162</v>
      </c>
      <c r="BM208" s="203" t="s">
        <v>931</v>
      </c>
    </row>
    <row r="209" spans="1:65" s="2" customFormat="1" ht="24.2" customHeight="1">
      <c r="A209" s="33"/>
      <c r="B209" s="34"/>
      <c r="C209" s="191" t="s">
        <v>356</v>
      </c>
      <c r="D209" s="191" t="s">
        <v>158</v>
      </c>
      <c r="E209" s="192" t="s">
        <v>1392</v>
      </c>
      <c r="F209" s="193" t="s">
        <v>1393</v>
      </c>
      <c r="G209" s="194" t="s">
        <v>174</v>
      </c>
      <c r="H209" s="195">
        <v>9.6</v>
      </c>
      <c r="I209" s="196"/>
      <c r="J209" s="197">
        <f>ROUND(I209*H209,2)</f>
        <v>0</v>
      </c>
      <c r="K209" s="198"/>
      <c r="L209" s="38"/>
      <c r="M209" s="199" t="s">
        <v>1</v>
      </c>
      <c r="N209" s="200" t="s">
        <v>43</v>
      </c>
      <c r="O209" s="70"/>
      <c r="P209" s="201">
        <f>O209*H209</f>
        <v>0</v>
      </c>
      <c r="Q209" s="201">
        <v>0</v>
      </c>
      <c r="R209" s="201">
        <f>Q209*H209</f>
        <v>0</v>
      </c>
      <c r="S209" s="201">
        <v>2.1999999999999999E-2</v>
      </c>
      <c r="T209" s="202">
        <f>S209*H209</f>
        <v>0.21119999999999997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162</v>
      </c>
      <c r="AT209" s="203" t="s">
        <v>158</v>
      </c>
      <c r="AU209" s="203" t="s">
        <v>87</v>
      </c>
      <c r="AY209" s="16" t="s">
        <v>155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162</v>
      </c>
      <c r="BM209" s="203" t="s">
        <v>1394</v>
      </c>
    </row>
    <row r="210" spans="1:65" s="13" customFormat="1" ht="11.25">
      <c r="B210" s="205"/>
      <c r="C210" s="206"/>
      <c r="D210" s="207" t="s">
        <v>164</v>
      </c>
      <c r="E210" s="208" t="s">
        <v>1</v>
      </c>
      <c r="F210" s="209" t="s">
        <v>1395</v>
      </c>
      <c r="G210" s="206"/>
      <c r="H210" s="210">
        <v>9.6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164</v>
      </c>
      <c r="AU210" s="216" t="s">
        <v>87</v>
      </c>
      <c r="AV210" s="13" t="s">
        <v>87</v>
      </c>
      <c r="AW210" s="13" t="s">
        <v>34</v>
      </c>
      <c r="AX210" s="13" t="s">
        <v>85</v>
      </c>
      <c r="AY210" s="216" t="s">
        <v>155</v>
      </c>
    </row>
    <row r="211" spans="1:65" s="2" customFormat="1" ht="24.2" customHeight="1">
      <c r="A211" s="33"/>
      <c r="B211" s="34"/>
      <c r="C211" s="191" t="s">
        <v>360</v>
      </c>
      <c r="D211" s="191" t="s">
        <v>158</v>
      </c>
      <c r="E211" s="192" t="s">
        <v>1301</v>
      </c>
      <c r="F211" s="193" t="s">
        <v>1302</v>
      </c>
      <c r="G211" s="194" t="s">
        <v>174</v>
      </c>
      <c r="H211" s="195">
        <v>9.6</v>
      </c>
      <c r="I211" s="196"/>
      <c r="J211" s="197">
        <f t="shared" ref="J211:J216" si="10">ROUND(I211*H211,2)</f>
        <v>0</v>
      </c>
      <c r="K211" s="198"/>
      <c r="L211" s="38"/>
      <c r="M211" s="199" t="s">
        <v>1</v>
      </c>
      <c r="N211" s="200" t="s">
        <v>43</v>
      </c>
      <c r="O211" s="70"/>
      <c r="P211" s="201">
        <f t="shared" ref="P211:P216" si="11">O211*H211</f>
        <v>0</v>
      </c>
      <c r="Q211" s="201">
        <v>0</v>
      </c>
      <c r="R211" s="201">
        <f t="shared" ref="R211:R216" si="12">Q211*H211</f>
        <v>0</v>
      </c>
      <c r="S211" s="201">
        <v>0</v>
      </c>
      <c r="T211" s="202">
        <f t="shared" ref="T211:T216" si="13"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162</v>
      </c>
      <c r="AT211" s="203" t="s">
        <v>158</v>
      </c>
      <c r="AU211" s="203" t="s">
        <v>87</v>
      </c>
      <c r="AY211" s="16" t="s">
        <v>155</v>
      </c>
      <c r="BE211" s="204">
        <f t="shared" ref="BE211:BE216" si="14">IF(N211="základní",J211,0)</f>
        <v>0</v>
      </c>
      <c r="BF211" s="204">
        <f t="shared" ref="BF211:BF216" si="15">IF(N211="snížená",J211,0)</f>
        <v>0</v>
      </c>
      <c r="BG211" s="204">
        <f t="shared" ref="BG211:BG216" si="16">IF(N211="zákl. přenesená",J211,0)</f>
        <v>0</v>
      </c>
      <c r="BH211" s="204">
        <f t="shared" ref="BH211:BH216" si="17">IF(N211="sníž. přenesená",J211,0)</f>
        <v>0</v>
      </c>
      <c r="BI211" s="204">
        <f t="shared" ref="BI211:BI216" si="18">IF(N211="nulová",J211,0)</f>
        <v>0</v>
      </c>
      <c r="BJ211" s="16" t="s">
        <v>85</v>
      </c>
      <c r="BK211" s="204">
        <f t="shared" ref="BK211:BK216" si="19">ROUND(I211*H211,2)</f>
        <v>0</v>
      </c>
      <c r="BL211" s="16" t="s">
        <v>162</v>
      </c>
      <c r="BM211" s="203" t="s">
        <v>1396</v>
      </c>
    </row>
    <row r="212" spans="1:65" s="2" customFormat="1" ht="24.2" customHeight="1">
      <c r="A212" s="33"/>
      <c r="B212" s="34"/>
      <c r="C212" s="191" t="s">
        <v>364</v>
      </c>
      <c r="D212" s="191" t="s">
        <v>158</v>
      </c>
      <c r="E212" s="192" t="s">
        <v>1304</v>
      </c>
      <c r="F212" s="193" t="s">
        <v>1305</v>
      </c>
      <c r="G212" s="194" t="s">
        <v>174</v>
      </c>
      <c r="H212" s="195">
        <v>9.6</v>
      </c>
      <c r="I212" s="196"/>
      <c r="J212" s="197">
        <f t="shared" si="10"/>
        <v>0</v>
      </c>
      <c r="K212" s="198"/>
      <c r="L212" s="38"/>
      <c r="M212" s="199" t="s">
        <v>1</v>
      </c>
      <c r="N212" s="200" t="s">
        <v>43</v>
      </c>
      <c r="O212" s="70"/>
      <c r="P212" s="201">
        <f t="shared" si="11"/>
        <v>0</v>
      </c>
      <c r="Q212" s="201">
        <v>0</v>
      </c>
      <c r="R212" s="201">
        <f t="shared" si="12"/>
        <v>0</v>
      </c>
      <c r="S212" s="201">
        <v>0</v>
      </c>
      <c r="T212" s="202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162</v>
      </c>
      <c r="AT212" s="203" t="s">
        <v>158</v>
      </c>
      <c r="AU212" s="203" t="s">
        <v>87</v>
      </c>
      <c r="AY212" s="16" t="s">
        <v>155</v>
      </c>
      <c r="BE212" s="204">
        <f t="shared" si="14"/>
        <v>0</v>
      </c>
      <c r="BF212" s="204">
        <f t="shared" si="15"/>
        <v>0</v>
      </c>
      <c r="BG212" s="204">
        <f t="shared" si="16"/>
        <v>0</v>
      </c>
      <c r="BH212" s="204">
        <f t="shared" si="17"/>
        <v>0</v>
      </c>
      <c r="BI212" s="204">
        <f t="shared" si="18"/>
        <v>0</v>
      </c>
      <c r="BJ212" s="16" t="s">
        <v>85</v>
      </c>
      <c r="BK212" s="204">
        <f t="shared" si="19"/>
        <v>0</v>
      </c>
      <c r="BL212" s="16" t="s">
        <v>162</v>
      </c>
      <c r="BM212" s="203" t="s">
        <v>1397</v>
      </c>
    </row>
    <row r="213" spans="1:65" s="2" customFormat="1" ht="24.2" customHeight="1">
      <c r="A213" s="33"/>
      <c r="B213" s="34"/>
      <c r="C213" s="191" t="s">
        <v>368</v>
      </c>
      <c r="D213" s="191" t="s">
        <v>158</v>
      </c>
      <c r="E213" s="192" t="s">
        <v>1307</v>
      </c>
      <c r="F213" s="193" t="s">
        <v>1308</v>
      </c>
      <c r="G213" s="194" t="s">
        <v>174</v>
      </c>
      <c r="H213" s="195">
        <v>9.6</v>
      </c>
      <c r="I213" s="196"/>
      <c r="J213" s="197">
        <f t="shared" si="10"/>
        <v>0</v>
      </c>
      <c r="K213" s="198"/>
      <c r="L213" s="38"/>
      <c r="M213" s="199" t="s">
        <v>1</v>
      </c>
      <c r="N213" s="200" t="s">
        <v>43</v>
      </c>
      <c r="O213" s="70"/>
      <c r="P213" s="201">
        <f t="shared" si="11"/>
        <v>0</v>
      </c>
      <c r="Q213" s="201">
        <v>1.58E-3</v>
      </c>
      <c r="R213" s="201">
        <f t="shared" si="12"/>
        <v>1.5167999999999999E-2</v>
      </c>
      <c r="S213" s="201">
        <v>0</v>
      </c>
      <c r="T213" s="202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3" t="s">
        <v>162</v>
      </c>
      <c r="AT213" s="203" t="s">
        <v>158</v>
      </c>
      <c r="AU213" s="203" t="s">
        <v>87</v>
      </c>
      <c r="AY213" s="16" t="s">
        <v>155</v>
      </c>
      <c r="BE213" s="204">
        <f t="shared" si="14"/>
        <v>0</v>
      </c>
      <c r="BF213" s="204">
        <f t="shared" si="15"/>
        <v>0</v>
      </c>
      <c r="BG213" s="204">
        <f t="shared" si="16"/>
        <v>0</v>
      </c>
      <c r="BH213" s="204">
        <f t="shared" si="17"/>
        <v>0</v>
      </c>
      <c r="BI213" s="204">
        <f t="shared" si="18"/>
        <v>0</v>
      </c>
      <c r="BJ213" s="16" t="s">
        <v>85</v>
      </c>
      <c r="BK213" s="204">
        <f t="shared" si="19"/>
        <v>0</v>
      </c>
      <c r="BL213" s="16" t="s">
        <v>162</v>
      </c>
      <c r="BM213" s="203" t="s">
        <v>1398</v>
      </c>
    </row>
    <row r="214" spans="1:65" s="2" customFormat="1" ht="24.2" customHeight="1">
      <c r="A214" s="33"/>
      <c r="B214" s="34"/>
      <c r="C214" s="191" t="s">
        <v>374</v>
      </c>
      <c r="D214" s="191" t="s">
        <v>158</v>
      </c>
      <c r="E214" s="192" t="s">
        <v>1310</v>
      </c>
      <c r="F214" s="193" t="s">
        <v>1311</v>
      </c>
      <c r="G214" s="194" t="s">
        <v>161</v>
      </c>
      <c r="H214" s="195">
        <v>0.9</v>
      </c>
      <c r="I214" s="196"/>
      <c r="J214" s="197">
        <f t="shared" si="10"/>
        <v>0</v>
      </c>
      <c r="K214" s="198"/>
      <c r="L214" s="38"/>
      <c r="M214" s="199" t="s">
        <v>1</v>
      </c>
      <c r="N214" s="200" t="s">
        <v>43</v>
      </c>
      <c r="O214" s="70"/>
      <c r="P214" s="201">
        <f t="shared" si="11"/>
        <v>0</v>
      </c>
      <c r="Q214" s="201">
        <v>2.9965799999999998</v>
      </c>
      <c r="R214" s="201">
        <f t="shared" si="12"/>
        <v>2.6969219999999998</v>
      </c>
      <c r="S214" s="201">
        <v>1.95</v>
      </c>
      <c r="T214" s="202">
        <f t="shared" si="13"/>
        <v>1.7549999999999999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162</v>
      </c>
      <c r="AT214" s="203" t="s">
        <v>158</v>
      </c>
      <c r="AU214" s="203" t="s">
        <v>87</v>
      </c>
      <c r="AY214" s="16" t="s">
        <v>155</v>
      </c>
      <c r="BE214" s="204">
        <f t="shared" si="14"/>
        <v>0</v>
      </c>
      <c r="BF214" s="204">
        <f t="shared" si="15"/>
        <v>0</v>
      </c>
      <c r="BG214" s="204">
        <f t="shared" si="16"/>
        <v>0</v>
      </c>
      <c r="BH214" s="204">
        <f t="shared" si="17"/>
        <v>0</v>
      </c>
      <c r="BI214" s="204">
        <f t="shared" si="18"/>
        <v>0</v>
      </c>
      <c r="BJ214" s="16" t="s">
        <v>85</v>
      </c>
      <c r="BK214" s="204">
        <f t="shared" si="19"/>
        <v>0</v>
      </c>
      <c r="BL214" s="16" t="s">
        <v>162</v>
      </c>
      <c r="BM214" s="203" t="s">
        <v>1399</v>
      </c>
    </row>
    <row r="215" spans="1:65" s="2" customFormat="1" ht="24.2" customHeight="1">
      <c r="A215" s="33"/>
      <c r="B215" s="34"/>
      <c r="C215" s="191" t="s">
        <v>379</v>
      </c>
      <c r="D215" s="191" t="s">
        <v>158</v>
      </c>
      <c r="E215" s="192" t="s">
        <v>1400</v>
      </c>
      <c r="F215" s="193" t="s">
        <v>1401</v>
      </c>
      <c r="G215" s="194" t="s">
        <v>174</v>
      </c>
      <c r="H215" s="195">
        <v>9.6</v>
      </c>
      <c r="I215" s="196"/>
      <c r="J215" s="197">
        <f t="shared" si="10"/>
        <v>0</v>
      </c>
      <c r="K215" s="198"/>
      <c r="L215" s="38"/>
      <c r="M215" s="199" t="s">
        <v>1</v>
      </c>
      <c r="N215" s="200" t="s">
        <v>43</v>
      </c>
      <c r="O215" s="70"/>
      <c r="P215" s="201">
        <f t="shared" si="11"/>
        <v>0</v>
      </c>
      <c r="Q215" s="201">
        <v>3.9899999999999998E-2</v>
      </c>
      <c r="R215" s="201">
        <f t="shared" si="12"/>
        <v>0.38303999999999999</v>
      </c>
      <c r="S215" s="201">
        <v>0</v>
      </c>
      <c r="T215" s="202">
        <f t="shared" si="1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162</v>
      </c>
      <c r="AT215" s="203" t="s">
        <v>158</v>
      </c>
      <c r="AU215" s="203" t="s">
        <v>87</v>
      </c>
      <c r="AY215" s="16" t="s">
        <v>155</v>
      </c>
      <c r="BE215" s="204">
        <f t="shared" si="14"/>
        <v>0</v>
      </c>
      <c r="BF215" s="204">
        <f t="shared" si="15"/>
        <v>0</v>
      </c>
      <c r="BG215" s="204">
        <f t="shared" si="16"/>
        <v>0</v>
      </c>
      <c r="BH215" s="204">
        <f t="shared" si="17"/>
        <v>0</v>
      </c>
      <c r="BI215" s="204">
        <f t="shared" si="18"/>
        <v>0</v>
      </c>
      <c r="BJ215" s="16" t="s">
        <v>85</v>
      </c>
      <c r="BK215" s="204">
        <f t="shared" si="19"/>
        <v>0</v>
      </c>
      <c r="BL215" s="16" t="s">
        <v>162</v>
      </c>
      <c r="BM215" s="203" t="s">
        <v>1402</v>
      </c>
    </row>
    <row r="216" spans="1:65" s="2" customFormat="1" ht="24.2" customHeight="1">
      <c r="A216" s="33"/>
      <c r="B216" s="34"/>
      <c r="C216" s="191" t="s">
        <v>383</v>
      </c>
      <c r="D216" s="191" t="s">
        <v>158</v>
      </c>
      <c r="E216" s="192" t="s">
        <v>1403</v>
      </c>
      <c r="F216" s="193" t="s">
        <v>1404</v>
      </c>
      <c r="G216" s="194" t="s">
        <v>174</v>
      </c>
      <c r="H216" s="195">
        <v>9.6</v>
      </c>
      <c r="I216" s="196"/>
      <c r="J216" s="197">
        <f t="shared" si="10"/>
        <v>0</v>
      </c>
      <c r="K216" s="198"/>
      <c r="L216" s="38"/>
      <c r="M216" s="199" t="s">
        <v>1</v>
      </c>
      <c r="N216" s="200" t="s">
        <v>43</v>
      </c>
      <c r="O216" s="70"/>
      <c r="P216" s="201">
        <f t="shared" si="11"/>
        <v>0</v>
      </c>
      <c r="Q216" s="201">
        <v>2.1000000000000001E-4</v>
      </c>
      <c r="R216" s="201">
        <f t="shared" si="12"/>
        <v>2.016E-3</v>
      </c>
      <c r="S216" s="201">
        <v>0</v>
      </c>
      <c r="T216" s="202">
        <f t="shared" si="1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239</v>
      </c>
      <c r="AT216" s="203" t="s">
        <v>158</v>
      </c>
      <c r="AU216" s="203" t="s">
        <v>87</v>
      </c>
      <c r="AY216" s="16" t="s">
        <v>155</v>
      </c>
      <c r="BE216" s="204">
        <f t="shared" si="14"/>
        <v>0</v>
      </c>
      <c r="BF216" s="204">
        <f t="shared" si="15"/>
        <v>0</v>
      </c>
      <c r="BG216" s="204">
        <f t="shared" si="16"/>
        <v>0</v>
      </c>
      <c r="BH216" s="204">
        <f t="shared" si="17"/>
        <v>0</v>
      </c>
      <c r="BI216" s="204">
        <f t="shared" si="18"/>
        <v>0</v>
      </c>
      <c r="BJ216" s="16" t="s">
        <v>85</v>
      </c>
      <c r="BK216" s="204">
        <f t="shared" si="19"/>
        <v>0</v>
      </c>
      <c r="BL216" s="16" t="s">
        <v>239</v>
      </c>
      <c r="BM216" s="203" t="s">
        <v>1405</v>
      </c>
    </row>
    <row r="217" spans="1:65" s="12" customFormat="1" ht="22.9" customHeight="1">
      <c r="B217" s="175"/>
      <c r="C217" s="176"/>
      <c r="D217" s="177" t="s">
        <v>77</v>
      </c>
      <c r="E217" s="189" t="s">
        <v>197</v>
      </c>
      <c r="F217" s="189" t="s">
        <v>198</v>
      </c>
      <c r="G217" s="176"/>
      <c r="H217" s="176"/>
      <c r="I217" s="179"/>
      <c r="J217" s="190">
        <f>BK217</f>
        <v>0</v>
      </c>
      <c r="K217" s="176"/>
      <c r="L217" s="181"/>
      <c r="M217" s="182"/>
      <c r="N217" s="183"/>
      <c r="O217" s="183"/>
      <c r="P217" s="184">
        <f>SUM(P218:P227)</f>
        <v>0</v>
      </c>
      <c r="Q217" s="183"/>
      <c r="R217" s="184">
        <f>SUM(R218:R227)</f>
        <v>0</v>
      </c>
      <c r="S217" s="183"/>
      <c r="T217" s="185">
        <f>SUM(T218:T227)</f>
        <v>0</v>
      </c>
      <c r="AR217" s="186" t="s">
        <v>85</v>
      </c>
      <c r="AT217" s="187" t="s">
        <v>77</v>
      </c>
      <c r="AU217" s="187" t="s">
        <v>85</v>
      </c>
      <c r="AY217" s="186" t="s">
        <v>155</v>
      </c>
      <c r="BK217" s="188">
        <f>SUM(BK218:BK227)</f>
        <v>0</v>
      </c>
    </row>
    <row r="218" spans="1:65" s="2" customFormat="1" ht="24.2" customHeight="1">
      <c r="A218" s="33"/>
      <c r="B218" s="34"/>
      <c r="C218" s="191" t="s">
        <v>387</v>
      </c>
      <c r="D218" s="191" t="s">
        <v>158</v>
      </c>
      <c r="E218" s="192" t="s">
        <v>939</v>
      </c>
      <c r="F218" s="193" t="s">
        <v>940</v>
      </c>
      <c r="G218" s="194" t="s">
        <v>202</v>
      </c>
      <c r="H218" s="195">
        <v>27.298999999999999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43</v>
      </c>
      <c r="O218" s="70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162</v>
      </c>
      <c r="AT218" s="203" t="s">
        <v>158</v>
      </c>
      <c r="AU218" s="203" t="s">
        <v>87</v>
      </c>
      <c r="AY218" s="16" t="s">
        <v>155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162</v>
      </c>
      <c r="BM218" s="203" t="s">
        <v>941</v>
      </c>
    </row>
    <row r="219" spans="1:65" s="2" customFormat="1" ht="24.2" customHeight="1">
      <c r="A219" s="33"/>
      <c r="B219" s="34"/>
      <c r="C219" s="191" t="s">
        <v>391</v>
      </c>
      <c r="D219" s="191" t="s">
        <v>158</v>
      </c>
      <c r="E219" s="192" t="s">
        <v>204</v>
      </c>
      <c r="F219" s="193" t="s">
        <v>942</v>
      </c>
      <c r="G219" s="194" t="s">
        <v>202</v>
      </c>
      <c r="H219" s="195">
        <v>27.298999999999999</v>
      </c>
      <c r="I219" s="196"/>
      <c r="J219" s="197">
        <f>ROUND(I219*H219,2)</f>
        <v>0</v>
      </c>
      <c r="K219" s="198"/>
      <c r="L219" s="38"/>
      <c r="M219" s="199" t="s">
        <v>1</v>
      </c>
      <c r="N219" s="200" t="s">
        <v>43</v>
      </c>
      <c r="O219" s="70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162</v>
      </c>
      <c r="AT219" s="203" t="s">
        <v>158</v>
      </c>
      <c r="AU219" s="203" t="s">
        <v>87</v>
      </c>
      <c r="AY219" s="16" t="s">
        <v>155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6" t="s">
        <v>85</v>
      </c>
      <c r="BK219" s="204">
        <f>ROUND(I219*H219,2)</f>
        <v>0</v>
      </c>
      <c r="BL219" s="16" t="s">
        <v>162</v>
      </c>
      <c r="BM219" s="203" t="s">
        <v>943</v>
      </c>
    </row>
    <row r="220" spans="1:65" s="2" customFormat="1" ht="24.2" customHeight="1">
      <c r="A220" s="33"/>
      <c r="B220" s="34"/>
      <c r="C220" s="191" t="s">
        <v>397</v>
      </c>
      <c r="D220" s="191" t="s">
        <v>158</v>
      </c>
      <c r="E220" s="192" t="s">
        <v>208</v>
      </c>
      <c r="F220" s="193" t="s">
        <v>209</v>
      </c>
      <c r="G220" s="194" t="s">
        <v>202</v>
      </c>
      <c r="H220" s="195">
        <v>518.68100000000004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43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162</v>
      </c>
      <c r="AT220" s="203" t="s">
        <v>158</v>
      </c>
      <c r="AU220" s="203" t="s">
        <v>87</v>
      </c>
      <c r="AY220" s="16" t="s">
        <v>155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162</v>
      </c>
      <c r="BM220" s="203" t="s">
        <v>944</v>
      </c>
    </row>
    <row r="221" spans="1:65" s="13" customFormat="1" ht="11.25">
      <c r="B221" s="205"/>
      <c r="C221" s="206"/>
      <c r="D221" s="207" t="s">
        <v>164</v>
      </c>
      <c r="E221" s="206"/>
      <c r="F221" s="209" t="s">
        <v>1406</v>
      </c>
      <c r="G221" s="206"/>
      <c r="H221" s="210">
        <v>518.68100000000004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164</v>
      </c>
      <c r="AU221" s="216" t="s">
        <v>87</v>
      </c>
      <c r="AV221" s="13" t="s">
        <v>87</v>
      </c>
      <c r="AW221" s="13" t="s">
        <v>4</v>
      </c>
      <c r="AX221" s="13" t="s">
        <v>85</v>
      </c>
      <c r="AY221" s="216" t="s">
        <v>155</v>
      </c>
    </row>
    <row r="222" spans="1:65" s="2" customFormat="1" ht="24.2" customHeight="1">
      <c r="A222" s="33"/>
      <c r="B222" s="34"/>
      <c r="C222" s="191" t="s">
        <v>401</v>
      </c>
      <c r="D222" s="191" t="s">
        <v>158</v>
      </c>
      <c r="E222" s="192" t="s">
        <v>946</v>
      </c>
      <c r="F222" s="193" t="s">
        <v>947</v>
      </c>
      <c r="G222" s="194" t="s">
        <v>202</v>
      </c>
      <c r="H222" s="195">
        <v>0.81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43</v>
      </c>
      <c r="O222" s="70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162</v>
      </c>
      <c r="AT222" s="203" t="s">
        <v>158</v>
      </c>
      <c r="AU222" s="203" t="s">
        <v>87</v>
      </c>
      <c r="AY222" s="16" t="s">
        <v>155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162</v>
      </c>
      <c r="BM222" s="203" t="s">
        <v>948</v>
      </c>
    </row>
    <row r="223" spans="1:65" s="2" customFormat="1" ht="78">
      <c r="A223" s="33"/>
      <c r="B223" s="34"/>
      <c r="C223" s="35"/>
      <c r="D223" s="207" t="s">
        <v>225</v>
      </c>
      <c r="E223" s="35"/>
      <c r="F223" s="217" t="s">
        <v>949</v>
      </c>
      <c r="G223" s="35"/>
      <c r="H223" s="35"/>
      <c r="I223" s="218"/>
      <c r="J223" s="35"/>
      <c r="K223" s="35"/>
      <c r="L223" s="38"/>
      <c r="M223" s="219"/>
      <c r="N223" s="220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225</v>
      </c>
      <c r="AU223" s="16" t="s">
        <v>87</v>
      </c>
    </row>
    <row r="224" spans="1:65" s="13" customFormat="1" ht="11.25">
      <c r="B224" s="205"/>
      <c r="C224" s="206"/>
      <c r="D224" s="207" t="s">
        <v>164</v>
      </c>
      <c r="E224" s="208" t="s">
        <v>1</v>
      </c>
      <c r="F224" s="209" t="s">
        <v>1407</v>
      </c>
      <c r="G224" s="206"/>
      <c r="H224" s="210">
        <v>0.81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164</v>
      </c>
      <c r="AU224" s="216" t="s">
        <v>87</v>
      </c>
      <c r="AV224" s="13" t="s">
        <v>87</v>
      </c>
      <c r="AW224" s="13" t="s">
        <v>34</v>
      </c>
      <c r="AX224" s="13" t="s">
        <v>85</v>
      </c>
      <c r="AY224" s="216" t="s">
        <v>155</v>
      </c>
    </row>
    <row r="225" spans="1:65" s="2" customFormat="1" ht="24.2" customHeight="1">
      <c r="A225" s="33"/>
      <c r="B225" s="34"/>
      <c r="C225" s="191" t="s">
        <v>406</v>
      </c>
      <c r="D225" s="191" t="s">
        <v>158</v>
      </c>
      <c r="E225" s="192" t="s">
        <v>951</v>
      </c>
      <c r="F225" s="193" t="s">
        <v>952</v>
      </c>
      <c r="G225" s="194" t="s">
        <v>202</v>
      </c>
      <c r="H225" s="195">
        <v>18.934000000000001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43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162</v>
      </c>
      <c r="AT225" s="203" t="s">
        <v>158</v>
      </c>
      <c r="AU225" s="203" t="s">
        <v>87</v>
      </c>
      <c r="AY225" s="16" t="s">
        <v>155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162</v>
      </c>
      <c r="BM225" s="203" t="s">
        <v>953</v>
      </c>
    </row>
    <row r="226" spans="1:65" s="2" customFormat="1" ht="24.2" customHeight="1">
      <c r="A226" s="33"/>
      <c r="B226" s="34"/>
      <c r="C226" s="191" t="s">
        <v>410</v>
      </c>
      <c r="D226" s="191" t="s">
        <v>158</v>
      </c>
      <c r="E226" s="192" t="s">
        <v>217</v>
      </c>
      <c r="F226" s="193" t="s">
        <v>218</v>
      </c>
      <c r="G226" s="194" t="s">
        <v>202</v>
      </c>
      <c r="H226" s="195">
        <v>7.5549999999999997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43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162</v>
      </c>
      <c r="AT226" s="203" t="s">
        <v>158</v>
      </c>
      <c r="AU226" s="203" t="s">
        <v>87</v>
      </c>
      <c r="AY226" s="16" t="s">
        <v>155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162</v>
      </c>
      <c r="BM226" s="203" t="s">
        <v>955</v>
      </c>
    </row>
    <row r="227" spans="1:65" s="13" customFormat="1" ht="11.25">
      <c r="B227" s="205"/>
      <c r="C227" s="206"/>
      <c r="D227" s="207" t="s">
        <v>164</v>
      </c>
      <c r="E227" s="208" t="s">
        <v>1</v>
      </c>
      <c r="F227" s="209" t="s">
        <v>1408</v>
      </c>
      <c r="G227" s="206"/>
      <c r="H227" s="210">
        <v>7.5549999999999997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164</v>
      </c>
      <c r="AU227" s="216" t="s">
        <v>87</v>
      </c>
      <c r="AV227" s="13" t="s">
        <v>87</v>
      </c>
      <c r="AW227" s="13" t="s">
        <v>34</v>
      </c>
      <c r="AX227" s="13" t="s">
        <v>85</v>
      </c>
      <c r="AY227" s="216" t="s">
        <v>155</v>
      </c>
    </row>
    <row r="228" spans="1:65" s="12" customFormat="1" ht="22.9" customHeight="1">
      <c r="B228" s="175"/>
      <c r="C228" s="176"/>
      <c r="D228" s="177" t="s">
        <v>77</v>
      </c>
      <c r="E228" s="189" t="s">
        <v>227</v>
      </c>
      <c r="F228" s="189" t="s">
        <v>228</v>
      </c>
      <c r="G228" s="176"/>
      <c r="H228" s="176"/>
      <c r="I228" s="179"/>
      <c r="J228" s="190">
        <f>BK228</f>
        <v>0</v>
      </c>
      <c r="K228" s="176"/>
      <c r="L228" s="181"/>
      <c r="M228" s="182"/>
      <c r="N228" s="183"/>
      <c r="O228" s="183"/>
      <c r="P228" s="184">
        <f>P229</f>
        <v>0</v>
      </c>
      <c r="Q228" s="183"/>
      <c r="R228" s="184">
        <f>R229</f>
        <v>0</v>
      </c>
      <c r="S228" s="183"/>
      <c r="T228" s="185">
        <f>T229</f>
        <v>0</v>
      </c>
      <c r="AR228" s="186" t="s">
        <v>85</v>
      </c>
      <c r="AT228" s="187" t="s">
        <v>77</v>
      </c>
      <c r="AU228" s="187" t="s">
        <v>85</v>
      </c>
      <c r="AY228" s="186" t="s">
        <v>155</v>
      </c>
      <c r="BK228" s="188">
        <f>BK229</f>
        <v>0</v>
      </c>
    </row>
    <row r="229" spans="1:65" s="2" customFormat="1" ht="14.45" customHeight="1">
      <c r="A229" s="33"/>
      <c r="B229" s="34"/>
      <c r="C229" s="191" t="s">
        <v>414</v>
      </c>
      <c r="D229" s="191" t="s">
        <v>158</v>
      </c>
      <c r="E229" s="192" t="s">
        <v>957</v>
      </c>
      <c r="F229" s="193" t="s">
        <v>958</v>
      </c>
      <c r="G229" s="194" t="s">
        <v>202</v>
      </c>
      <c r="H229" s="195">
        <v>33.066000000000003</v>
      </c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43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162</v>
      </c>
      <c r="AT229" s="203" t="s">
        <v>158</v>
      </c>
      <c r="AU229" s="203" t="s">
        <v>87</v>
      </c>
      <c r="AY229" s="16" t="s">
        <v>155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162</v>
      </c>
      <c r="BM229" s="203" t="s">
        <v>959</v>
      </c>
    </row>
    <row r="230" spans="1:65" s="12" customFormat="1" ht="25.9" customHeight="1">
      <c r="B230" s="175"/>
      <c r="C230" s="176"/>
      <c r="D230" s="177" t="s">
        <v>77</v>
      </c>
      <c r="E230" s="178" t="s">
        <v>233</v>
      </c>
      <c r="F230" s="178" t="s">
        <v>234</v>
      </c>
      <c r="G230" s="176"/>
      <c r="H230" s="176"/>
      <c r="I230" s="179"/>
      <c r="J230" s="180">
        <f>BK230</f>
        <v>0</v>
      </c>
      <c r="K230" s="176"/>
      <c r="L230" s="181"/>
      <c r="M230" s="182"/>
      <c r="N230" s="183"/>
      <c r="O230" s="183"/>
      <c r="P230" s="184">
        <f>P231+P237+P240+P252+P263+P273+P293+P322+P332+P335</f>
        <v>0</v>
      </c>
      <c r="Q230" s="183"/>
      <c r="R230" s="184">
        <f>R231+R237+R240+R252+R263+R273+R293+R322+R332+R335</f>
        <v>5.2286533999999998</v>
      </c>
      <c r="S230" s="183"/>
      <c r="T230" s="185">
        <f>T231+T237+T240+T252+T263+T273+T293+T322+T332+T335</f>
        <v>0.98563500000000004</v>
      </c>
      <c r="AR230" s="186" t="s">
        <v>87</v>
      </c>
      <c r="AT230" s="187" t="s">
        <v>77</v>
      </c>
      <c r="AU230" s="187" t="s">
        <v>78</v>
      </c>
      <c r="AY230" s="186" t="s">
        <v>155</v>
      </c>
      <c r="BK230" s="188">
        <f>BK231+BK237+BK240+BK252+BK263+BK273+BK293+BK322+BK332+BK335</f>
        <v>0</v>
      </c>
    </row>
    <row r="231" spans="1:65" s="12" customFormat="1" ht="22.9" customHeight="1">
      <c r="B231" s="175"/>
      <c r="C231" s="176"/>
      <c r="D231" s="177" t="s">
        <v>77</v>
      </c>
      <c r="E231" s="189" t="s">
        <v>960</v>
      </c>
      <c r="F231" s="189" t="s">
        <v>961</v>
      </c>
      <c r="G231" s="176"/>
      <c r="H231" s="176"/>
      <c r="I231" s="179"/>
      <c r="J231" s="190">
        <f>BK231</f>
        <v>0</v>
      </c>
      <c r="K231" s="176"/>
      <c r="L231" s="181"/>
      <c r="M231" s="182"/>
      <c r="N231" s="183"/>
      <c r="O231" s="183"/>
      <c r="P231" s="184">
        <f>SUM(P232:P236)</f>
        <v>0</v>
      </c>
      <c r="Q231" s="183"/>
      <c r="R231" s="184">
        <f>SUM(R232:R236)</f>
        <v>0</v>
      </c>
      <c r="S231" s="183"/>
      <c r="T231" s="185">
        <f>SUM(T232:T236)</f>
        <v>3.7199999999999997E-2</v>
      </c>
      <c r="AR231" s="186" t="s">
        <v>87</v>
      </c>
      <c r="AT231" s="187" t="s">
        <v>77</v>
      </c>
      <c r="AU231" s="187" t="s">
        <v>85</v>
      </c>
      <c r="AY231" s="186" t="s">
        <v>155</v>
      </c>
      <c r="BK231" s="188">
        <f>SUM(BK232:BK236)</f>
        <v>0</v>
      </c>
    </row>
    <row r="232" spans="1:65" s="2" customFormat="1" ht="24.2" customHeight="1">
      <c r="A232" s="33"/>
      <c r="B232" s="34"/>
      <c r="C232" s="191" t="s">
        <v>419</v>
      </c>
      <c r="D232" s="191" t="s">
        <v>158</v>
      </c>
      <c r="E232" s="192" t="s">
        <v>962</v>
      </c>
      <c r="F232" s="193" t="s">
        <v>963</v>
      </c>
      <c r="G232" s="194" t="s">
        <v>179</v>
      </c>
      <c r="H232" s="195">
        <v>60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43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6.2E-4</v>
      </c>
      <c r="T232" s="202">
        <f>S232*H232</f>
        <v>3.7199999999999997E-2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239</v>
      </c>
      <c r="AT232" s="203" t="s">
        <v>158</v>
      </c>
      <c r="AU232" s="203" t="s">
        <v>87</v>
      </c>
      <c r="AY232" s="16" t="s">
        <v>155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239</v>
      </c>
      <c r="BM232" s="203" t="s">
        <v>964</v>
      </c>
    </row>
    <row r="233" spans="1:65" s="2" customFormat="1" ht="37.9" customHeight="1">
      <c r="A233" s="33"/>
      <c r="B233" s="34"/>
      <c r="C233" s="191" t="s">
        <v>423</v>
      </c>
      <c r="D233" s="191" t="s">
        <v>158</v>
      </c>
      <c r="E233" s="192" t="s">
        <v>384</v>
      </c>
      <c r="F233" s="193" t="s">
        <v>965</v>
      </c>
      <c r="G233" s="194" t="s">
        <v>179</v>
      </c>
      <c r="H233" s="195">
        <v>60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43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239</v>
      </c>
      <c r="AT233" s="203" t="s">
        <v>158</v>
      </c>
      <c r="AU233" s="203" t="s">
        <v>87</v>
      </c>
      <c r="AY233" s="16" t="s">
        <v>155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239</v>
      </c>
      <c r="BM233" s="203" t="s">
        <v>966</v>
      </c>
    </row>
    <row r="234" spans="1:65" s="2" customFormat="1" ht="14.45" customHeight="1">
      <c r="A234" s="33"/>
      <c r="B234" s="34"/>
      <c r="C234" s="191" t="s">
        <v>429</v>
      </c>
      <c r="D234" s="191" t="s">
        <v>158</v>
      </c>
      <c r="E234" s="192" t="s">
        <v>967</v>
      </c>
      <c r="F234" s="193" t="s">
        <v>968</v>
      </c>
      <c r="G234" s="194" t="s">
        <v>187</v>
      </c>
      <c r="H234" s="195">
        <v>1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43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239</v>
      </c>
      <c r="AT234" s="203" t="s">
        <v>158</v>
      </c>
      <c r="AU234" s="203" t="s">
        <v>87</v>
      </c>
      <c r="AY234" s="16" t="s">
        <v>155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239</v>
      </c>
      <c r="BM234" s="203" t="s">
        <v>969</v>
      </c>
    </row>
    <row r="235" spans="1:65" s="2" customFormat="1" ht="24.2" customHeight="1">
      <c r="A235" s="33"/>
      <c r="B235" s="34"/>
      <c r="C235" s="191" t="s">
        <v>503</v>
      </c>
      <c r="D235" s="191" t="s">
        <v>158</v>
      </c>
      <c r="E235" s="192" t="s">
        <v>380</v>
      </c>
      <c r="F235" s="193" t="s">
        <v>970</v>
      </c>
      <c r="G235" s="194" t="s">
        <v>187</v>
      </c>
      <c r="H235" s="195">
        <v>1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43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377</v>
      </c>
      <c r="AT235" s="203" t="s">
        <v>158</v>
      </c>
      <c r="AU235" s="203" t="s">
        <v>87</v>
      </c>
      <c r="AY235" s="16" t="s">
        <v>155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377</v>
      </c>
      <c r="BM235" s="203" t="s">
        <v>971</v>
      </c>
    </row>
    <row r="236" spans="1:65" s="2" customFormat="1" ht="24.2" customHeight="1">
      <c r="A236" s="33"/>
      <c r="B236" s="34"/>
      <c r="C236" s="191" t="s">
        <v>504</v>
      </c>
      <c r="D236" s="191" t="s">
        <v>158</v>
      </c>
      <c r="E236" s="192" t="s">
        <v>375</v>
      </c>
      <c r="F236" s="193" t="s">
        <v>972</v>
      </c>
      <c r="G236" s="194" t="s">
        <v>187</v>
      </c>
      <c r="H236" s="195">
        <v>1</v>
      </c>
      <c r="I236" s="196"/>
      <c r="J236" s="197">
        <f>ROUND(I236*H236,2)</f>
        <v>0</v>
      </c>
      <c r="K236" s="198"/>
      <c r="L236" s="38"/>
      <c r="M236" s="199" t="s">
        <v>1</v>
      </c>
      <c r="N236" s="200" t="s">
        <v>43</v>
      </c>
      <c r="O236" s="70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377</v>
      </c>
      <c r="AT236" s="203" t="s">
        <v>158</v>
      </c>
      <c r="AU236" s="203" t="s">
        <v>87</v>
      </c>
      <c r="AY236" s="16" t="s">
        <v>155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377</v>
      </c>
      <c r="BM236" s="203" t="s">
        <v>973</v>
      </c>
    </row>
    <row r="237" spans="1:65" s="12" customFormat="1" ht="22.9" customHeight="1">
      <c r="B237" s="175"/>
      <c r="C237" s="176"/>
      <c r="D237" s="177" t="s">
        <v>77</v>
      </c>
      <c r="E237" s="189" t="s">
        <v>372</v>
      </c>
      <c r="F237" s="189" t="s">
        <v>373</v>
      </c>
      <c r="G237" s="176"/>
      <c r="H237" s="176"/>
      <c r="I237" s="179"/>
      <c r="J237" s="190">
        <f>BK237</f>
        <v>0</v>
      </c>
      <c r="K237" s="176"/>
      <c r="L237" s="181"/>
      <c r="M237" s="182"/>
      <c r="N237" s="183"/>
      <c r="O237" s="183"/>
      <c r="P237" s="184">
        <f>SUM(P238:P239)</f>
        <v>0</v>
      </c>
      <c r="Q237" s="183"/>
      <c r="R237" s="184">
        <f>SUM(R238:R239)</f>
        <v>0</v>
      </c>
      <c r="S237" s="183"/>
      <c r="T237" s="185">
        <f>SUM(T238:T239)</f>
        <v>0</v>
      </c>
      <c r="AR237" s="186" t="s">
        <v>87</v>
      </c>
      <c r="AT237" s="187" t="s">
        <v>77</v>
      </c>
      <c r="AU237" s="187" t="s">
        <v>85</v>
      </c>
      <c r="AY237" s="186" t="s">
        <v>155</v>
      </c>
      <c r="BK237" s="188">
        <f>SUM(BK238:BK239)</f>
        <v>0</v>
      </c>
    </row>
    <row r="238" spans="1:65" s="2" customFormat="1" ht="62.65" customHeight="1">
      <c r="A238" s="33"/>
      <c r="B238" s="34"/>
      <c r="C238" s="191" t="s">
        <v>505</v>
      </c>
      <c r="D238" s="191" t="s">
        <v>158</v>
      </c>
      <c r="E238" s="192" t="s">
        <v>974</v>
      </c>
      <c r="F238" s="193" t="s">
        <v>975</v>
      </c>
      <c r="G238" s="194" t="s">
        <v>179</v>
      </c>
      <c r="H238" s="195">
        <v>200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43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239</v>
      </c>
      <c r="AT238" s="203" t="s">
        <v>158</v>
      </c>
      <c r="AU238" s="203" t="s">
        <v>87</v>
      </c>
      <c r="AY238" s="16" t="s">
        <v>155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239</v>
      </c>
      <c r="BM238" s="203" t="s">
        <v>976</v>
      </c>
    </row>
    <row r="239" spans="1:65" s="2" customFormat="1" ht="49.15" customHeight="1">
      <c r="A239" s="33"/>
      <c r="B239" s="34"/>
      <c r="C239" s="191" t="s">
        <v>507</v>
      </c>
      <c r="D239" s="191" t="s">
        <v>158</v>
      </c>
      <c r="E239" s="192" t="s">
        <v>977</v>
      </c>
      <c r="F239" s="193" t="s">
        <v>978</v>
      </c>
      <c r="G239" s="194" t="s">
        <v>979</v>
      </c>
      <c r="H239" s="195">
        <v>1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43</v>
      </c>
      <c r="O239" s="70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162</v>
      </c>
      <c r="AT239" s="203" t="s">
        <v>158</v>
      </c>
      <c r="AU239" s="203" t="s">
        <v>87</v>
      </c>
      <c r="AY239" s="16" t="s">
        <v>155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162</v>
      </c>
      <c r="BM239" s="203" t="s">
        <v>980</v>
      </c>
    </row>
    <row r="240" spans="1:65" s="12" customFormat="1" ht="22.9" customHeight="1">
      <c r="B240" s="175"/>
      <c r="C240" s="176"/>
      <c r="D240" s="177" t="s">
        <v>77</v>
      </c>
      <c r="E240" s="189" t="s">
        <v>981</v>
      </c>
      <c r="F240" s="189" t="s">
        <v>982</v>
      </c>
      <c r="G240" s="176"/>
      <c r="H240" s="176"/>
      <c r="I240" s="179"/>
      <c r="J240" s="190">
        <f>BK240</f>
        <v>0</v>
      </c>
      <c r="K240" s="176"/>
      <c r="L240" s="181"/>
      <c r="M240" s="182"/>
      <c r="N240" s="183"/>
      <c r="O240" s="183"/>
      <c r="P240" s="184">
        <f>SUM(P241:P251)</f>
        <v>0</v>
      </c>
      <c r="Q240" s="183"/>
      <c r="R240" s="184">
        <f>SUM(R241:R251)</f>
        <v>5.2639999999999992E-2</v>
      </c>
      <c r="S240" s="183"/>
      <c r="T240" s="185">
        <f>SUM(T241:T251)</f>
        <v>0</v>
      </c>
      <c r="AR240" s="186" t="s">
        <v>87</v>
      </c>
      <c r="AT240" s="187" t="s">
        <v>77</v>
      </c>
      <c r="AU240" s="187" t="s">
        <v>85</v>
      </c>
      <c r="AY240" s="186" t="s">
        <v>155</v>
      </c>
      <c r="BK240" s="188">
        <f>SUM(BK241:BK251)</f>
        <v>0</v>
      </c>
    </row>
    <row r="241" spans="1:65" s="2" customFormat="1" ht="14.45" customHeight="1">
      <c r="A241" s="33"/>
      <c r="B241" s="34"/>
      <c r="C241" s="191" t="s">
        <v>508</v>
      </c>
      <c r="D241" s="191" t="s">
        <v>158</v>
      </c>
      <c r="E241" s="192" t="s">
        <v>983</v>
      </c>
      <c r="F241" s="193" t="s">
        <v>984</v>
      </c>
      <c r="G241" s="194" t="s">
        <v>168</v>
      </c>
      <c r="H241" s="195">
        <v>1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43</v>
      </c>
      <c r="O241" s="70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377</v>
      </c>
      <c r="AT241" s="203" t="s">
        <v>158</v>
      </c>
      <c r="AU241" s="203" t="s">
        <v>87</v>
      </c>
      <c r="AY241" s="16" t="s">
        <v>155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85</v>
      </c>
      <c r="BK241" s="204">
        <f>ROUND(I241*H241,2)</f>
        <v>0</v>
      </c>
      <c r="BL241" s="16" t="s">
        <v>377</v>
      </c>
      <c r="BM241" s="203" t="s">
        <v>985</v>
      </c>
    </row>
    <row r="242" spans="1:65" s="2" customFormat="1" ht="14.45" customHeight="1">
      <c r="A242" s="33"/>
      <c r="B242" s="34"/>
      <c r="C242" s="221" t="s">
        <v>509</v>
      </c>
      <c r="D242" s="221" t="s">
        <v>246</v>
      </c>
      <c r="E242" s="222" t="s">
        <v>986</v>
      </c>
      <c r="F242" s="223" t="s">
        <v>987</v>
      </c>
      <c r="G242" s="224" t="s">
        <v>168</v>
      </c>
      <c r="H242" s="225">
        <v>1</v>
      </c>
      <c r="I242" s="226"/>
      <c r="J242" s="227">
        <f>ROUND(I242*H242,2)</f>
        <v>0</v>
      </c>
      <c r="K242" s="228"/>
      <c r="L242" s="229"/>
      <c r="M242" s="230" t="s">
        <v>1</v>
      </c>
      <c r="N242" s="231" t="s">
        <v>43</v>
      </c>
      <c r="O242" s="70"/>
      <c r="P242" s="201">
        <f>O242*H242</f>
        <v>0</v>
      </c>
      <c r="Q242" s="201">
        <v>2.82E-3</v>
      </c>
      <c r="R242" s="201">
        <f>Q242*H242</f>
        <v>2.82E-3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988</v>
      </c>
      <c r="AT242" s="203" t="s">
        <v>246</v>
      </c>
      <c r="AU242" s="203" t="s">
        <v>87</v>
      </c>
      <c r="AY242" s="16" t="s">
        <v>155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377</v>
      </c>
      <c r="BM242" s="203" t="s">
        <v>989</v>
      </c>
    </row>
    <row r="243" spans="1:65" s="2" customFormat="1" ht="24.2" customHeight="1">
      <c r="A243" s="33"/>
      <c r="B243" s="34"/>
      <c r="C243" s="191" t="s">
        <v>511</v>
      </c>
      <c r="D243" s="191" t="s">
        <v>158</v>
      </c>
      <c r="E243" s="192" t="s">
        <v>990</v>
      </c>
      <c r="F243" s="193" t="s">
        <v>991</v>
      </c>
      <c r="G243" s="194" t="s">
        <v>168</v>
      </c>
      <c r="H243" s="195">
        <v>10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43</v>
      </c>
      <c r="O243" s="70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239</v>
      </c>
      <c r="AT243" s="203" t="s">
        <v>158</v>
      </c>
      <c r="AU243" s="203" t="s">
        <v>87</v>
      </c>
      <c r="AY243" s="16" t="s">
        <v>155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239</v>
      </c>
      <c r="BM243" s="203" t="s">
        <v>992</v>
      </c>
    </row>
    <row r="244" spans="1:65" s="2" customFormat="1" ht="24.2" customHeight="1">
      <c r="A244" s="33"/>
      <c r="B244" s="34"/>
      <c r="C244" s="221" t="s">
        <v>513</v>
      </c>
      <c r="D244" s="221" t="s">
        <v>246</v>
      </c>
      <c r="E244" s="222" t="s">
        <v>993</v>
      </c>
      <c r="F244" s="223" t="s">
        <v>994</v>
      </c>
      <c r="G244" s="224" t="s">
        <v>168</v>
      </c>
      <c r="H244" s="225">
        <v>10</v>
      </c>
      <c r="I244" s="226"/>
      <c r="J244" s="227">
        <f>ROUND(I244*H244,2)</f>
        <v>0</v>
      </c>
      <c r="K244" s="228"/>
      <c r="L244" s="229"/>
      <c r="M244" s="230" t="s">
        <v>1</v>
      </c>
      <c r="N244" s="231" t="s">
        <v>43</v>
      </c>
      <c r="O244" s="70"/>
      <c r="P244" s="201">
        <f>O244*H244</f>
        <v>0</v>
      </c>
      <c r="Q244" s="201">
        <v>5.0000000000000002E-5</v>
      </c>
      <c r="R244" s="201">
        <f>Q244*H244</f>
        <v>5.0000000000000001E-4</v>
      </c>
      <c r="S244" s="201">
        <v>0</v>
      </c>
      <c r="T244" s="20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995</v>
      </c>
      <c r="AT244" s="203" t="s">
        <v>246</v>
      </c>
      <c r="AU244" s="203" t="s">
        <v>87</v>
      </c>
      <c r="AY244" s="16" t="s">
        <v>155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995</v>
      </c>
      <c r="BM244" s="203" t="s">
        <v>996</v>
      </c>
    </row>
    <row r="245" spans="1:65" s="2" customFormat="1" ht="14.45" customHeight="1">
      <c r="A245" s="33"/>
      <c r="B245" s="34"/>
      <c r="C245" s="191" t="s">
        <v>377</v>
      </c>
      <c r="D245" s="191" t="s">
        <v>158</v>
      </c>
      <c r="E245" s="192" t="s">
        <v>997</v>
      </c>
      <c r="F245" s="193" t="s">
        <v>998</v>
      </c>
      <c r="G245" s="194" t="s">
        <v>179</v>
      </c>
      <c r="H245" s="195">
        <v>120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43</v>
      </c>
      <c r="O245" s="70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162</v>
      </c>
      <c r="AT245" s="203" t="s">
        <v>158</v>
      </c>
      <c r="AU245" s="203" t="s">
        <v>87</v>
      </c>
      <c r="AY245" s="16" t="s">
        <v>155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162</v>
      </c>
      <c r="BM245" s="203" t="s">
        <v>999</v>
      </c>
    </row>
    <row r="246" spans="1:65" s="2" customFormat="1" ht="107.25">
      <c r="A246" s="33"/>
      <c r="B246" s="34"/>
      <c r="C246" s="35"/>
      <c r="D246" s="207" t="s">
        <v>225</v>
      </c>
      <c r="E246" s="35"/>
      <c r="F246" s="217" t="s">
        <v>1409</v>
      </c>
      <c r="G246" s="35"/>
      <c r="H246" s="35"/>
      <c r="I246" s="218"/>
      <c r="J246" s="35"/>
      <c r="K246" s="35"/>
      <c r="L246" s="38"/>
      <c r="M246" s="219"/>
      <c r="N246" s="220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225</v>
      </c>
      <c r="AU246" s="16" t="s">
        <v>87</v>
      </c>
    </row>
    <row r="247" spans="1:65" s="2" customFormat="1" ht="14.45" customHeight="1">
      <c r="A247" s="33"/>
      <c r="B247" s="34"/>
      <c r="C247" s="221" t="s">
        <v>516</v>
      </c>
      <c r="D247" s="221" t="s">
        <v>246</v>
      </c>
      <c r="E247" s="222" t="s">
        <v>1001</v>
      </c>
      <c r="F247" s="223" t="s">
        <v>1002</v>
      </c>
      <c r="G247" s="224" t="s">
        <v>179</v>
      </c>
      <c r="H247" s="225">
        <v>132</v>
      </c>
      <c r="I247" s="226"/>
      <c r="J247" s="227">
        <f>ROUND(I247*H247,2)</f>
        <v>0</v>
      </c>
      <c r="K247" s="228"/>
      <c r="L247" s="229"/>
      <c r="M247" s="230" t="s">
        <v>1</v>
      </c>
      <c r="N247" s="231" t="s">
        <v>43</v>
      </c>
      <c r="O247" s="70"/>
      <c r="P247" s="201">
        <f>O247*H247</f>
        <v>0</v>
      </c>
      <c r="Q247" s="201">
        <v>2.5999999999999998E-4</v>
      </c>
      <c r="R247" s="201">
        <f>Q247*H247</f>
        <v>3.4319999999999996E-2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199</v>
      </c>
      <c r="AT247" s="203" t="s">
        <v>246</v>
      </c>
      <c r="AU247" s="203" t="s">
        <v>87</v>
      </c>
      <c r="AY247" s="16" t="s">
        <v>155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85</v>
      </c>
      <c r="BK247" s="204">
        <f>ROUND(I247*H247,2)</f>
        <v>0</v>
      </c>
      <c r="BL247" s="16" t="s">
        <v>162</v>
      </c>
      <c r="BM247" s="203" t="s">
        <v>1003</v>
      </c>
    </row>
    <row r="248" spans="1:65" s="13" customFormat="1" ht="11.25">
      <c r="B248" s="205"/>
      <c r="C248" s="206"/>
      <c r="D248" s="207" t="s">
        <v>164</v>
      </c>
      <c r="E248" s="206"/>
      <c r="F248" s="209" t="s">
        <v>1410</v>
      </c>
      <c r="G248" s="206"/>
      <c r="H248" s="210">
        <v>132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164</v>
      </c>
      <c r="AU248" s="216" t="s">
        <v>87</v>
      </c>
      <c r="AV248" s="13" t="s">
        <v>87</v>
      </c>
      <c r="AW248" s="13" t="s">
        <v>4</v>
      </c>
      <c r="AX248" s="13" t="s">
        <v>85</v>
      </c>
      <c r="AY248" s="216" t="s">
        <v>155</v>
      </c>
    </row>
    <row r="249" spans="1:65" s="2" customFormat="1" ht="14.45" customHeight="1">
      <c r="A249" s="33"/>
      <c r="B249" s="34"/>
      <c r="C249" s="191" t="s">
        <v>520</v>
      </c>
      <c r="D249" s="191" t="s">
        <v>158</v>
      </c>
      <c r="E249" s="192" t="s">
        <v>1005</v>
      </c>
      <c r="F249" s="193" t="s">
        <v>1006</v>
      </c>
      <c r="G249" s="194" t="s">
        <v>179</v>
      </c>
      <c r="H249" s="195">
        <v>500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43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239</v>
      </c>
      <c r="AT249" s="203" t="s">
        <v>158</v>
      </c>
      <c r="AU249" s="203" t="s">
        <v>87</v>
      </c>
      <c r="AY249" s="16" t="s">
        <v>155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239</v>
      </c>
      <c r="BM249" s="203" t="s">
        <v>1007</v>
      </c>
    </row>
    <row r="250" spans="1:65" s="2" customFormat="1" ht="24.2" customHeight="1">
      <c r="A250" s="33"/>
      <c r="B250" s="34"/>
      <c r="C250" s="221" t="s">
        <v>524</v>
      </c>
      <c r="D250" s="221" t="s">
        <v>246</v>
      </c>
      <c r="E250" s="222" t="s">
        <v>1008</v>
      </c>
      <c r="F250" s="223" t="s">
        <v>1009</v>
      </c>
      <c r="G250" s="224" t="s">
        <v>179</v>
      </c>
      <c r="H250" s="225">
        <v>500</v>
      </c>
      <c r="I250" s="226"/>
      <c r="J250" s="227">
        <f>ROUND(I250*H250,2)</f>
        <v>0</v>
      </c>
      <c r="K250" s="228"/>
      <c r="L250" s="229"/>
      <c r="M250" s="230" t="s">
        <v>1</v>
      </c>
      <c r="N250" s="231" t="s">
        <v>43</v>
      </c>
      <c r="O250" s="70"/>
      <c r="P250" s="201">
        <f>O250*H250</f>
        <v>0</v>
      </c>
      <c r="Q250" s="201">
        <v>3.0000000000000001E-5</v>
      </c>
      <c r="R250" s="201">
        <f>Q250*H250</f>
        <v>1.5000000000000001E-2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995</v>
      </c>
      <c r="AT250" s="203" t="s">
        <v>246</v>
      </c>
      <c r="AU250" s="203" t="s">
        <v>87</v>
      </c>
      <c r="AY250" s="16" t="s">
        <v>155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995</v>
      </c>
      <c r="BM250" s="203" t="s">
        <v>1010</v>
      </c>
    </row>
    <row r="251" spans="1:65" s="13" customFormat="1" ht="11.25">
      <c r="B251" s="205"/>
      <c r="C251" s="206"/>
      <c r="D251" s="207" t="s">
        <v>164</v>
      </c>
      <c r="E251" s="206"/>
      <c r="F251" s="209" t="s">
        <v>1411</v>
      </c>
      <c r="G251" s="206"/>
      <c r="H251" s="210">
        <v>500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164</v>
      </c>
      <c r="AU251" s="216" t="s">
        <v>87</v>
      </c>
      <c r="AV251" s="13" t="s">
        <v>87</v>
      </c>
      <c r="AW251" s="13" t="s">
        <v>4</v>
      </c>
      <c r="AX251" s="13" t="s">
        <v>85</v>
      </c>
      <c r="AY251" s="216" t="s">
        <v>155</v>
      </c>
    </row>
    <row r="252" spans="1:65" s="12" customFormat="1" ht="22.9" customHeight="1">
      <c r="B252" s="175"/>
      <c r="C252" s="176"/>
      <c r="D252" s="177" t="s">
        <v>77</v>
      </c>
      <c r="E252" s="189" t="s">
        <v>1012</v>
      </c>
      <c r="F252" s="189" t="s">
        <v>1013</v>
      </c>
      <c r="G252" s="176"/>
      <c r="H252" s="176"/>
      <c r="I252" s="179"/>
      <c r="J252" s="190">
        <f>BK252</f>
        <v>0</v>
      </c>
      <c r="K252" s="176"/>
      <c r="L252" s="181"/>
      <c r="M252" s="182"/>
      <c r="N252" s="183"/>
      <c r="O252" s="183"/>
      <c r="P252" s="184">
        <f>SUM(P253:P262)</f>
        <v>0</v>
      </c>
      <c r="Q252" s="183"/>
      <c r="R252" s="184">
        <f>SUM(R253:R262)</f>
        <v>0</v>
      </c>
      <c r="S252" s="183"/>
      <c r="T252" s="185">
        <f>SUM(T253:T262)</f>
        <v>0.03</v>
      </c>
      <c r="AR252" s="186" t="s">
        <v>87</v>
      </c>
      <c r="AT252" s="187" t="s">
        <v>77</v>
      </c>
      <c r="AU252" s="187" t="s">
        <v>85</v>
      </c>
      <c r="AY252" s="186" t="s">
        <v>155</v>
      </c>
      <c r="BK252" s="188">
        <f>SUM(BK253:BK262)</f>
        <v>0</v>
      </c>
    </row>
    <row r="253" spans="1:65" s="2" customFormat="1" ht="24.2" customHeight="1">
      <c r="A253" s="33"/>
      <c r="B253" s="34"/>
      <c r="C253" s="191" t="s">
        <v>528</v>
      </c>
      <c r="D253" s="191" t="s">
        <v>158</v>
      </c>
      <c r="E253" s="192" t="s">
        <v>1014</v>
      </c>
      <c r="F253" s="193" t="s">
        <v>1015</v>
      </c>
      <c r="G253" s="194" t="s">
        <v>187</v>
      </c>
      <c r="H253" s="195">
        <v>1</v>
      </c>
      <c r="I253" s="196"/>
      <c r="J253" s="197">
        <f>ROUND(I253*H253,2)</f>
        <v>0</v>
      </c>
      <c r="K253" s="198"/>
      <c r="L253" s="38"/>
      <c r="M253" s="199" t="s">
        <v>1</v>
      </c>
      <c r="N253" s="200" t="s">
        <v>43</v>
      </c>
      <c r="O253" s="70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377</v>
      </c>
      <c r="AT253" s="203" t="s">
        <v>158</v>
      </c>
      <c r="AU253" s="203" t="s">
        <v>87</v>
      </c>
      <c r="AY253" s="16" t="s">
        <v>155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377</v>
      </c>
      <c r="BM253" s="203" t="s">
        <v>1016</v>
      </c>
    </row>
    <row r="254" spans="1:65" s="2" customFormat="1" ht="62.65" customHeight="1">
      <c r="A254" s="33"/>
      <c r="B254" s="34"/>
      <c r="C254" s="191" t="s">
        <v>532</v>
      </c>
      <c r="D254" s="191" t="s">
        <v>158</v>
      </c>
      <c r="E254" s="192" t="s">
        <v>1017</v>
      </c>
      <c r="F254" s="193" t="s">
        <v>1018</v>
      </c>
      <c r="G254" s="194" t="s">
        <v>179</v>
      </c>
      <c r="H254" s="195">
        <v>120</v>
      </c>
      <c r="I254" s="196"/>
      <c r="J254" s="197">
        <f>ROUND(I254*H254,2)</f>
        <v>0</v>
      </c>
      <c r="K254" s="198"/>
      <c r="L254" s="38"/>
      <c r="M254" s="199" t="s">
        <v>1</v>
      </c>
      <c r="N254" s="200" t="s">
        <v>43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377</v>
      </c>
      <c r="AT254" s="203" t="s">
        <v>158</v>
      </c>
      <c r="AU254" s="203" t="s">
        <v>87</v>
      </c>
      <c r="AY254" s="16" t="s">
        <v>155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85</v>
      </c>
      <c r="BK254" s="204">
        <f>ROUND(I254*H254,2)</f>
        <v>0</v>
      </c>
      <c r="BL254" s="16" t="s">
        <v>377</v>
      </c>
      <c r="BM254" s="203" t="s">
        <v>1019</v>
      </c>
    </row>
    <row r="255" spans="1:65" s="2" customFormat="1" ht="107.25">
      <c r="A255" s="33"/>
      <c r="B255" s="34"/>
      <c r="C255" s="35"/>
      <c r="D255" s="207" t="s">
        <v>225</v>
      </c>
      <c r="E255" s="35"/>
      <c r="F255" s="217" t="s">
        <v>1020</v>
      </c>
      <c r="G255" s="35"/>
      <c r="H255" s="35"/>
      <c r="I255" s="218"/>
      <c r="J255" s="35"/>
      <c r="K255" s="35"/>
      <c r="L255" s="38"/>
      <c r="M255" s="219"/>
      <c r="N255" s="220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225</v>
      </c>
      <c r="AU255" s="16" t="s">
        <v>87</v>
      </c>
    </row>
    <row r="256" spans="1:65" s="2" customFormat="1" ht="14.45" customHeight="1">
      <c r="A256" s="33"/>
      <c r="B256" s="34"/>
      <c r="C256" s="191" t="s">
        <v>536</v>
      </c>
      <c r="D256" s="191" t="s">
        <v>158</v>
      </c>
      <c r="E256" s="192" t="s">
        <v>1021</v>
      </c>
      <c r="F256" s="193" t="s">
        <v>1022</v>
      </c>
      <c r="G256" s="194" t="s">
        <v>168</v>
      </c>
      <c r="H256" s="195">
        <v>4</v>
      </c>
      <c r="I256" s="196"/>
      <c r="J256" s="197">
        <f>ROUND(I256*H256,2)</f>
        <v>0</v>
      </c>
      <c r="K256" s="198"/>
      <c r="L256" s="38"/>
      <c r="M256" s="199" t="s">
        <v>1</v>
      </c>
      <c r="N256" s="200" t="s">
        <v>43</v>
      </c>
      <c r="O256" s="70"/>
      <c r="P256" s="201">
        <f>O256*H256</f>
        <v>0</v>
      </c>
      <c r="Q256" s="201">
        <v>0</v>
      </c>
      <c r="R256" s="201">
        <f>Q256*H256</f>
        <v>0</v>
      </c>
      <c r="S256" s="201">
        <v>7.4999999999999997E-3</v>
      </c>
      <c r="T256" s="202">
        <f>S256*H256</f>
        <v>0.03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239</v>
      </c>
      <c r="AT256" s="203" t="s">
        <v>158</v>
      </c>
      <c r="AU256" s="203" t="s">
        <v>87</v>
      </c>
      <c r="AY256" s="16" t="s">
        <v>155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6" t="s">
        <v>85</v>
      </c>
      <c r="BK256" s="204">
        <f>ROUND(I256*H256,2)</f>
        <v>0</v>
      </c>
      <c r="BL256" s="16" t="s">
        <v>239</v>
      </c>
      <c r="BM256" s="203" t="s">
        <v>1023</v>
      </c>
    </row>
    <row r="257" spans="1:65" s="2" customFormat="1" ht="24.2" customHeight="1">
      <c r="A257" s="33"/>
      <c r="B257" s="34"/>
      <c r="C257" s="191" t="s">
        <v>541</v>
      </c>
      <c r="D257" s="191" t="s">
        <v>158</v>
      </c>
      <c r="E257" s="192" t="s">
        <v>1024</v>
      </c>
      <c r="F257" s="193" t="s">
        <v>1025</v>
      </c>
      <c r="G257" s="194" t="s">
        <v>979</v>
      </c>
      <c r="H257" s="195">
        <v>7</v>
      </c>
      <c r="I257" s="196"/>
      <c r="J257" s="197">
        <f>ROUND(I257*H257,2)</f>
        <v>0</v>
      </c>
      <c r="K257" s="198"/>
      <c r="L257" s="38"/>
      <c r="M257" s="199" t="s">
        <v>1</v>
      </c>
      <c r="N257" s="200" t="s">
        <v>43</v>
      </c>
      <c r="O257" s="70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239</v>
      </c>
      <c r="AT257" s="203" t="s">
        <v>158</v>
      </c>
      <c r="AU257" s="203" t="s">
        <v>87</v>
      </c>
      <c r="AY257" s="16" t="s">
        <v>155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6" t="s">
        <v>85</v>
      </c>
      <c r="BK257" s="204">
        <f>ROUND(I257*H257,2)</f>
        <v>0</v>
      </c>
      <c r="BL257" s="16" t="s">
        <v>239</v>
      </c>
      <c r="BM257" s="203" t="s">
        <v>1026</v>
      </c>
    </row>
    <row r="258" spans="1:65" s="2" customFormat="1" ht="14.45" customHeight="1">
      <c r="A258" s="33"/>
      <c r="B258" s="34"/>
      <c r="C258" s="221" t="s">
        <v>545</v>
      </c>
      <c r="D258" s="221" t="s">
        <v>246</v>
      </c>
      <c r="E258" s="222" t="s">
        <v>1027</v>
      </c>
      <c r="F258" s="223" t="s">
        <v>1028</v>
      </c>
      <c r="G258" s="224" t="s">
        <v>979</v>
      </c>
      <c r="H258" s="225">
        <v>3</v>
      </c>
      <c r="I258" s="226"/>
      <c r="J258" s="227">
        <f>ROUND(I258*H258,2)</f>
        <v>0</v>
      </c>
      <c r="K258" s="228"/>
      <c r="L258" s="229"/>
      <c r="M258" s="230" t="s">
        <v>1</v>
      </c>
      <c r="N258" s="231" t="s">
        <v>43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249</v>
      </c>
      <c r="AT258" s="203" t="s">
        <v>246</v>
      </c>
      <c r="AU258" s="203" t="s">
        <v>87</v>
      </c>
      <c r="AY258" s="16" t="s">
        <v>155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239</v>
      </c>
      <c r="BM258" s="203" t="s">
        <v>1029</v>
      </c>
    </row>
    <row r="259" spans="1:65" s="2" customFormat="1" ht="39">
      <c r="A259" s="33"/>
      <c r="B259" s="34"/>
      <c r="C259" s="35"/>
      <c r="D259" s="207" t="s">
        <v>225</v>
      </c>
      <c r="E259" s="35"/>
      <c r="F259" s="217" t="s">
        <v>1030</v>
      </c>
      <c r="G259" s="35"/>
      <c r="H259" s="35"/>
      <c r="I259" s="218"/>
      <c r="J259" s="35"/>
      <c r="K259" s="35"/>
      <c r="L259" s="38"/>
      <c r="M259" s="219"/>
      <c r="N259" s="220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225</v>
      </c>
      <c r="AU259" s="16" t="s">
        <v>87</v>
      </c>
    </row>
    <row r="260" spans="1:65" s="2" customFormat="1" ht="24.2" customHeight="1">
      <c r="A260" s="33"/>
      <c r="B260" s="34"/>
      <c r="C260" s="221" t="s">
        <v>694</v>
      </c>
      <c r="D260" s="221" t="s">
        <v>246</v>
      </c>
      <c r="E260" s="222" t="s">
        <v>1031</v>
      </c>
      <c r="F260" s="223" t="s">
        <v>1032</v>
      </c>
      <c r="G260" s="224" t="s">
        <v>979</v>
      </c>
      <c r="H260" s="225">
        <v>3</v>
      </c>
      <c r="I260" s="226"/>
      <c r="J260" s="227">
        <f>ROUND(I260*H260,2)</f>
        <v>0</v>
      </c>
      <c r="K260" s="228"/>
      <c r="L260" s="229"/>
      <c r="M260" s="230" t="s">
        <v>1</v>
      </c>
      <c r="N260" s="231" t="s">
        <v>43</v>
      </c>
      <c r="O260" s="70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249</v>
      </c>
      <c r="AT260" s="203" t="s">
        <v>246</v>
      </c>
      <c r="AU260" s="203" t="s">
        <v>87</v>
      </c>
      <c r="AY260" s="16" t="s">
        <v>155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239</v>
      </c>
      <c r="BM260" s="203" t="s">
        <v>1033</v>
      </c>
    </row>
    <row r="261" spans="1:65" s="2" customFormat="1" ht="14.45" customHeight="1">
      <c r="A261" s="33"/>
      <c r="B261" s="34"/>
      <c r="C261" s="221" t="s">
        <v>698</v>
      </c>
      <c r="D261" s="221" t="s">
        <v>246</v>
      </c>
      <c r="E261" s="222" t="s">
        <v>1034</v>
      </c>
      <c r="F261" s="223" t="s">
        <v>1035</v>
      </c>
      <c r="G261" s="224" t="s">
        <v>979</v>
      </c>
      <c r="H261" s="225">
        <v>4</v>
      </c>
      <c r="I261" s="226"/>
      <c r="J261" s="227">
        <f>ROUND(I261*H261,2)</f>
        <v>0</v>
      </c>
      <c r="K261" s="228"/>
      <c r="L261" s="229"/>
      <c r="M261" s="230" t="s">
        <v>1</v>
      </c>
      <c r="N261" s="231" t="s">
        <v>43</v>
      </c>
      <c r="O261" s="70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249</v>
      </c>
      <c r="AT261" s="203" t="s">
        <v>246</v>
      </c>
      <c r="AU261" s="203" t="s">
        <v>87</v>
      </c>
      <c r="AY261" s="16" t="s">
        <v>155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239</v>
      </c>
      <c r="BM261" s="203" t="s">
        <v>1036</v>
      </c>
    </row>
    <row r="262" spans="1:65" s="2" customFormat="1" ht="39">
      <c r="A262" s="33"/>
      <c r="B262" s="34"/>
      <c r="C262" s="35"/>
      <c r="D262" s="207" t="s">
        <v>225</v>
      </c>
      <c r="E262" s="35"/>
      <c r="F262" s="217" t="s">
        <v>1030</v>
      </c>
      <c r="G262" s="35"/>
      <c r="H262" s="35"/>
      <c r="I262" s="218"/>
      <c r="J262" s="35"/>
      <c r="K262" s="35"/>
      <c r="L262" s="38"/>
      <c r="M262" s="219"/>
      <c r="N262" s="220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225</v>
      </c>
      <c r="AU262" s="16" t="s">
        <v>87</v>
      </c>
    </row>
    <row r="263" spans="1:65" s="12" customFormat="1" ht="22.9" customHeight="1">
      <c r="B263" s="175"/>
      <c r="C263" s="176"/>
      <c r="D263" s="177" t="s">
        <v>77</v>
      </c>
      <c r="E263" s="189" t="s">
        <v>395</v>
      </c>
      <c r="F263" s="189" t="s">
        <v>396</v>
      </c>
      <c r="G263" s="176"/>
      <c r="H263" s="176"/>
      <c r="I263" s="179"/>
      <c r="J263" s="190">
        <f>BK263</f>
        <v>0</v>
      </c>
      <c r="K263" s="176"/>
      <c r="L263" s="181"/>
      <c r="M263" s="182"/>
      <c r="N263" s="183"/>
      <c r="O263" s="183"/>
      <c r="P263" s="184">
        <f>SUM(P264:P272)</f>
        <v>0</v>
      </c>
      <c r="Q263" s="183"/>
      <c r="R263" s="184">
        <f>SUM(R264:R272)</f>
        <v>0.17809999999999998</v>
      </c>
      <c r="S263" s="183"/>
      <c r="T263" s="185">
        <f>SUM(T264:T272)</f>
        <v>0.10703499999999999</v>
      </c>
      <c r="AR263" s="186" t="s">
        <v>87</v>
      </c>
      <c r="AT263" s="187" t="s">
        <v>77</v>
      </c>
      <c r="AU263" s="187" t="s">
        <v>85</v>
      </c>
      <c r="AY263" s="186" t="s">
        <v>155</v>
      </c>
      <c r="BK263" s="188">
        <f>SUM(BK264:BK272)</f>
        <v>0</v>
      </c>
    </row>
    <row r="264" spans="1:65" s="2" customFormat="1" ht="24.2" customHeight="1">
      <c r="A264" s="33"/>
      <c r="B264" s="34"/>
      <c r="C264" s="191" t="s">
        <v>703</v>
      </c>
      <c r="D264" s="191" t="s">
        <v>158</v>
      </c>
      <c r="E264" s="192" t="s">
        <v>1412</v>
      </c>
      <c r="F264" s="193" t="s">
        <v>1413</v>
      </c>
      <c r="G264" s="194" t="s">
        <v>179</v>
      </c>
      <c r="H264" s="195">
        <v>4</v>
      </c>
      <c r="I264" s="196"/>
      <c r="J264" s="197">
        <f>ROUND(I264*H264,2)</f>
        <v>0</v>
      </c>
      <c r="K264" s="198"/>
      <c r="L264" s="38"/>
      <c r="M264" s="199" t="s">
        <v>1</v>
      </c>
      <c r="N264" s="200" t="s">
        <v>43</v>
      </c>
      <c r="O264" s="70"/>
      <c r="P264" s="201">
        <f>O264*H264</f>
        <v>0</v>
      </c>
      <c r="Q264" s="201">
        <v>3.5100000000000001E-3</v>
      </c>
      <c r="R264" s="201">
        <f>Q264*H264</f>
        <v>1.404E-2</v>
      </c>
      <c r="S264" s="201">
        <v>0</v>
      </c>
      <c r="T264" s="20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239</v>
      </c>
      <c r="AT264" s="203" t="s">
        <v>158</v>
      </c>
      <c r="AU264" s="203" t="s">
        <v>87</v>
      </c>
      <c r="AY264" s="16" t="s">
        <v>155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6" t="s">
        <v>85</v>
      </c>
      <c r="BK264" s="204">
        <f>ROUND(I264*H264,2)</f>
        <v>0</v>
      </c>
      <c r="BL264" s="16" t="s">
        <v>239</v>
      </c>
      <c r="BM264" s="203" t="s">
        <v>1414</v>
      </c>
    </row>
    <row r="265" spans="1:65" s="2" customFormat="1" ht="14.45" customHeight="1">
      <c r="A265" s="33"/>
      <c r="B265" s="34"/>
      <c r="C265" s="191" t="s">
        <v>709</v>
      </c>
      <c r="D265" s="191" t="s">
        <v>158</v>
      </c>
      <c r="E265" s="192" t="s">
        <v>1055</v>
      </c>
      <c r="F265" s="193" t="s">
        <v>1056</v>
      </c>
      <c r="G265" s="194" t="s">
        <v>179</v>
      </c>
      <c r="H265" s="195">
        <v>40.5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43</v>
      </c>
      <c r="O265" s="70"/>
      <c r="P265" s="201">
        <f>O265*H265</f>
        <v>0</v>
      </c>
      <c r="Q265" s="201">
        <v>0</v>
      </c>
      <c r="R265" s="201">
        <f>Q265*H265</f>
        <v>0</v>
      </c>
      <c r="S265" s="201">
        <v>1.67E-3</v>
      </c>
      <c r="T265" s="202">
        <f>S265*H265</f>
        <v>6.7635000000000001E-2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239</v>
      </c>
      <c r="AT265" s="203" t="s">
        <v>158</v>
      </c>
      <c r="AU265" s="203" t="s">
        <v>87</v>
      </c>
      <c r="AY265" s="16" t="s">
        <v>155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239</v>
      </c>
      <c r="BM265" s="203" t="s">
        <v>1057</v>
      </c>
    </row>
    <row r="266" spans="1:65" s="2" customFormat="1" ht="37.9" customHeight="1">
      <c r="A266" s="33"/>
      <c r="B266" s="34"/>
      <c r="C266" s="191" t="s">
        <v>714</v>
      </c>
      <c r="D266" s="191" t="s">
        <v>158</v>
      </c>
      <c r="E266" s="192" t="s">
        <v>1058</v>
      </c>
      <c r="F266" s="193" t="s">
        <v>1059</v>
      </c>
      <c r="G266" s="194" t="s">
        <v>179</v>
      </c>
      <c r="H266" s="195">
        <v>40.5</v>
      </c>
      <c r="I266" s="196"/>
      <c r="J266" s="197">
        <f>ROUND(I266*H266,2)</f>
        <v>0</v>
      </c>
      <c r="K266" s="198"/>
      <c r="L266" s="38"/>
      <c r="M266" s="199" t="s">
        <v>1</v>
      </c>
      <c r="N266" s="200" t="s">
        <v>43</v>
      </c>
      <c r="O266" s="70"/>
      <c r="P266" s="201">
        <f>O266*H266</f>
        <v>0</v>
      </c>
      <c r="Q266" s="201">
        <v>3.5200000000000001E-3</v>
      </c>
      <c r="R266" s="201">
        <f>Q266*H266</f>
        <v>0.14255999999999999</v>
      </c>
      <c r="S266" s="201">
        <v>0</v>
      </c>
      <c r="T266" s="20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239</v>
      </c>
      <c r="AT266" s="203" t="s">
        <v>158</v>
      </c>
      <c r="AU266" s="203" t="s">
        <v>87</v>
      </c>
      <c r="AY266" s="16" t="s">
        <v>155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239</v>
      </c>
      <c r="BM266" s="203" t="s">
        <v>1060</v>
      </c>
    </row>
    <row r="267" spans="1:65" s="2" customFormat="1" ht="14.45" customHeight="1">
      <c r="A267" s="33"/>
      <c r="B267" s="34"/>
      <c r="C267" s="191" t="s">
        <v>719</v>
      </c>
      <c r="D267" s="191" t="s">
        <v>158</v>
      </c>
      <c r="E267" s="192" t="s">
        <v>1061</v>
      </c>
      <c r="F267" s="193" t="s">
        <v>1062</v>
      </c>
      <c r="G267" s="194" t="s">
        <v>179</v>
      </c>
      <c r="H267" s="195">
        <v>10</v>
      </c>
      <c r="I267" s="196"/>
      <c r="J267" s="197">
        <f>ROUND(I267*H267,2)</f>
        <v>0</v>
      </c>
      <c r="K267" s="198"/>
      <c r="L267" s="38"/>
      <c r="M267" s="199" t="s">
        <v>1</v>
      </c>
      <c r="N267" s="200" t="s">
        <v>43</v>
      </c>
      <c r="O267" s="70"/>
      <c r="P267" s="201">
        <f>O267*H267</f>
        <v>0</v>
      </c>
      <c r="Q267" s="201">
        <v>0</v>
      </c>
      <c r="R267" s="201">
        <f>Q267*H267</f>
        <v>0</v>
      </c>
      <c r="S267" s="201">
        <v>3.9399999999999999E-3</v>
      </c>
      <c r="T267" s="202">
        <f>S267*H267</f>
        <v>3.9399999999999998E-2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239</v>
      </c>
      <c r="AT267" s="203" t="s">
        <v>158</v>
      </c>
      <c r="AU267" s="203" t="s">
        <v>87</v>
      </c>
      <c r="AY267" s="16" t="s">
        <v>155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6" t="s">
        <v>85</v>
      </c>
      <c r="BK267" s="204">
        <f>ROUND(I267*H267,2)</f>
        <v>0</v>
      </c>
      <c r="BL267" s="16" t="s">
        <v>239</v>
      </c>
      <c r="BM267" s="203" t="s">
        <v>1063</v>
      </c>
    </row>
    <row r="268" spans="1:65" s="2" customFormat="1" ht="24.2" customHeight="1">
      <c r="A268" s="33"/>
      <c r="B268" s="34"/>
      <c r="C268" s="191" t="s">
        <v>723</v>
      </c>
      <c r="D268" s="191" t="s">
        <v>158</v>
      </c>
      <c r="E268" s="192" t="s">
        <v>1065</v>
      </c>
      <c r="F268" s="193" t="s">
        <v>1066</v>
      </c>
      <c r="G268" s="194" t="s">
        <v>179</v>
      </c>
      <c r="H268" s="195">
        <v>10</v>
      </c>
      <c r="I268" s="196"/>
      <c r="J268" s="197">
        <f>ROUND(I268*H268,2)</f>
        <v>0</v>
      </c>
      <c r="K268" s="198"/>
      <c r="L268" s="38"/>
      <c r="M268" s="199" t="s">
        <v>1</v>
      </c>
      <c r="N268" s="200" t="s">
        <v>43</v>
      </c>
      <c r="O268" s="70"/>
      <c r="P268" s="201">
        <f>O268*H268</f>
        <v>0</v>
      </c>
      <c r="Q268" s="201">
        <v>2.0999999999999999E-3</v>
      </c>
      <c r="R268" s="201">
        <f>Q268*H268</f>
        <v>2.0999999999999998E-2</v>
      </c>
      <c r="S268" s="201">
        <v>0</v>
      </c>
      <c r="T268" s="20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239</v>
      </c>
      <c r="AT268" s="203" t="s">
        <v>158</v>
      </c>
      <c r="AU268" s="203" t="s">
        <v>87</v>
      </c>
      <c r="AY268" s="16" t="s">
        <v>155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239</v>
      </c>
      <c r="BM268" s="203" t="s">
        <v>1067</v>
      </c>
    </row>
    <row r="269" spans="1:65" s="2" customFormat="1" ht="19.5">
      <c r="A269" s="33"/>
      <c r="B269" s="34"/>
      <c r="C269" s="35"/>
      <c r="D269" s="207" t="s">
        <v>225</v>
      </c>
      <c r="E269" s="35"/>
      <c r="F269" s="217" t="s">
        <v>405</v>
      </c>
      <c r="G269" s="35"/>
      <c r="H269" s="35"/>
      <c r="I269" s="218"/>
      <c r="J269" s="35"/>
      <c r="K269" s="35"/>
      <c r="L269" s="38"/>
      <c r="M269" s="219"/>
      <c r="N269" s="220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225</v>
      </c>
      <c r="AU269" s="16" t="s">
        <v>87</v>
      </c>
    </row>
    <row r="270" spans="1:65" s="2" customFormat="1" ht="24.2" customHeight="1">
      <c r="A270" s="33"/>
      <c r="B270" s="34"/>
      <c r="C270" s="191" t="s">
        <v>727</v>
      </c>
      <c r="D270" s="191" t="s">
        <v>158</v>
      </c>
      <c r="E270" s="192" t="s">
        <v>1068</v>
      </c>
      <c r="F270" s="193" t="s">
        <v>1069</v>
      </c>
      <c r="G270" s="194" t="s">
        <v>168</v>
      </c>
      <c r="H270" s="195">
        <v>2</v>
      </c>
      <c r="I270" s="196"/>
      <c r="J270" s="197">
        <f>ROUND(I270*H270,2)</f>
        <v>0</v>
      </c>
      <c r="K270" s="198"/>
      <c r="L270" s="38"/>
      <c r="M270" s="199" t="s">
        <v>1</v>
      </c>
      <c r="N270" s="200" t="s">
        <v>43</v>
      </c>
      <c r="O270" s="70"/>
      <c r="P270" s="201">
        <f>O270*H270</f>
        <v>0</v>
      </c>
      <c r="Q270" s="201">
        <v>2.5000000000000001E-4</v>
      </c>
      <c r="R270" s="201">
        <f>Q270*H270</f>
        <v>5.0000000000000001E-4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239</v>
      </c>
      <c r="AT270" s="203" t="s">
        <v>158</v>
      </c>
      <c r="AU270" s="203" t="s">
        <v>87</v>
      </c>
      <c r="AY270" s="16" t="s">
        <v>155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85</v>
      </c>
      <c r="BK270" s="204">
        <f>ROUND(I270*H270,2)</f>
        <v>0</v>
      </c>
      <c r="BL270" s="16" t="s">
        <v>239</v>
      </c>
      <c r="BM270" s="203" t="s">
        <v>1070</v>
      </c>
    </row>
    <row r="271" spans="1:65" s="2" customFormat="1" ht="19.5">
      <c r="A271" s="33"/>
      <c r="B271" s="34"/>
      <c r="C271" s="35"/>
      <c r="D271" s="207" t="s">
        <v>225</v>
      </c>
      <c r="E271" s="35"/>
      <c r="F271" s="217" t="s">
        <v>405</v>
      </c>
      <c r="G271" s="35"/>
      <c r="H271" s="35"/>
      <c r="I271" s="218"/>
      <c r="J271" s="35"/>
      <c r="K271" s="35"/>
      <c r="L271" s="38"/>
      <c r="M271" s="219"/>
      <c r="N271" s="220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225</v>
      </c>
      <c r="AU271" s="16" t="s">
        <v>87</v>
      </c>
    </row>
    <row r="272" spans="1:65" s="2" customFormat="1" ht="24.2" customHeight="1">
      <c r="A272" s="33"/>
      <c r="B272" s="34"/>
      <c r="C272" s="191" t="s">
        <v>729</v>
      </c>
      <c r="D272" s="191" t="s">
        <v>158</v>
      </c>
      <c r="E272" s="192" t="s">
        <v>424</v>
      </c>
      <c r="F272" s="193" t="s">
        <v>425</v>
      </c>
      <c r="G272" s="194" t="s">
        <v>352</v>
      </c>
      <c r="H272" s="243"/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43</v>
      </c>
      <c r="O272" s="70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239</v>
      </c>
      <c r="AT272" s="203" t="s">
        <v>158</v>
      </c>
      <c r="AU272" s="203" t="s">
        <v>87</v>
      </c>
      <c r="AY272" s="16" t="s">
        <v>155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239</v>
      </c>
      <c r="BM272" s="203" t="s">
        <v>1071</v>
      </c>
    </row>
    <row r="273" spans="1:65" s="12" customFormat="1" ht="22.9" customHeight="1">
      <c r="B273" s="175"/>
      <c r="C273" s="176"/>
      <c r="D273" s="177" t="s">
        <v>77</v>
      </c>
      <c r="E273" s="189" t="s">
        <v>1072</v>
      </c>
      <c r="F273" s="189" t="s">
        <v>1073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SUM(P274:P292)</f>
        <v>0</v>
      </c>
      <c r="Q273" s="183"/>
      <c r="R273" s="184">
        <f>SUM(R274:R292)</f>
        <v>1.2458312000000002</v>
      </c>
      <c r="S273" s="183"/>
      <c r="T273" s="185">
        <f>SUM(T274:T292)</f>
        <v>0.108</v>
      </c>
      <c r="AR273" s="186" t="s">
        <v>87</v>
      </c>
      <c r="AT273" s="187" t="s">
        <v>77</v>
      </c>
      <c r="AU273" s="187" t="s">
        <v>85</v>
      </c>
      <c r="AY273" s="186" t="s">
        <v>155</v>
      </c>
      <c r="BK273" s="188">
        <f>SUM(BK274:BK292)</f>
        <v>0</v>
      </c>
    </row>
    <row r="274" spans="1:65" s="2" customFormat="1" ht="24.2" customHeight="1">
      <c r="A274" s="33"/>
      <c r="B274" s="34"/>
      <c r="C274" s="191" t="s">
        <v>730</v>
      </c>
      <c r="D274" s="191" t="s">
        <v>158</v>
      </c>
      <c r="E274" s="192" t="s">
        <v>1074</v>
      </c>
      <c r="F274" s="193" t="s">
        <v>1075</v>
      </c>
      <c r="G274" s="194" t="s">
        <v>174</v>
      </c>
      <c r="H274" s="195">
        <v>64.62</v>
      </c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43</v>
      </c>
      <c r="O274" s="70"/>
      <c r="P274" s="201">
        <f>O274*H274</f>
        <v>0</v>
      </c>
      <c r="Q274" s="201">
        <v>2.5999999999999998E-4</v>
      </c>
      <c r="R274" s="201">
        <f>Q274*H274</f>
        <v>1.6801199999999999E-2</v>
      </c>
      <c r="S274" s="201">
        <v>0</v>
      </c>
      <c r="T274" s="20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239</v>
      </c>
      <c r="AT274" s="203" t="s">
        <v>158</v>
      </c>
      <c r="AU274" s="203" t="s">
        <v>87</v>
      </c>
      <c r="AY274" s="16" t="s">
        <v>155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85</v>
      </c>
      <c r="BK274" s="204">
        <f>ROUND(I274*H274,2)</f>
        <v>0</v>
      </c>
      <c r="BL274" s="16" t="s">
        <v>239</v>
      </c>
      <c r="BM274" s="203" t="s">
        <v>1076</v>
      </c>
    </row>
    <row r="275" spans="1:65" s="2" customFormat="1" ht="19.5">
      <c r="A275" s="33"/>
      <c r="B275" s="34"/>
      <c r="C275" s="35"/>
      <c r="D275" s="207" t="s">
        <v>225</v>
      </c>
      <c r="E275" s="35"/>
      <c r="F275" s="217" t="s">
        <v>1077</v>
      </c>
      <c r="G275" s="35"/>
      <c r="H275" s="35"/>
      <c r="I275" s="218"/>
      <c r="J275" s="35"/>
      <c r="K275" s="35"/>
      <c r="L275" s="38"/>
      <c r="M275" s="219"/>
      <c r="N275" s="220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225</v>
      </c>
      <c r="AU275" s="16" t="s">
        <v>87</v>
      </c>
    </row>
    <row r="276" spans="1:65" s="13" customFormat="1" ht="11.25">
      <c r="B276" s="205"/>
      <c r="C276" s="206"/>
      <c r="D276" s="207" t="s">
        <v>164</v>
      </c>
      <c r="E276" s="208" t="s">
        <v>1</v>
      </c>
      <c r="F276" s="209" t="s">
        <v>1415</v>
      </c>
      <c r="G276" s="206"/>
      <c r="H276" s="210">
        <v>64.62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164</v>
      </c>
      <c r="AU276" s="216" t="s">
        <v>87</v>
      </c>
      <c r="AV276" s="13" t="s">
        <v>87</v>
      </c>
      <c r="AW276" s="13" t="s">
        <v>34</v>
      </c>
      <c r="AX276" s="13" t="s">
        <v>85</v>
      </c>
      <c r="AY276" s="216" t="s">
        <v>155</v>
      </c>
    </row>
    <row r="277" spans="1:65" s="2" customFormat="1" ht="62.65" customHeight="1">
      <c r="A277" s="33"/>
      <c r="B277" s="34"/>
      <c r="C277" s="221" t="s">
        <v>731</v>
      </c>
      <c r="D277" s="221" t="s">
        <v>246</v>
      </c>
      <c r="E277" s="222" t="s">
        <v>1416</v>
      </c>
      <c r="F277" s="223" t="s">
        <v>1417</v>
      </c>
      <c r="G277" s="224" t="s">
        <v>168</v>
      </c>
      <c r="H277" s="225">
        <v>10</v>
      </c>
      <c r="I277" s="226"/>
      <c r="J277" s="227">
        <f>ROUND(I277*H277,2)</f>
        <v>0</v>
      </c>
      <c r="K277" s="228"/>
      <c r="L277" s="229"/>
      <c r="M277" s="230" t="s">
        <v>1</v>
      </c>
      <c r="N277" s="231" t="s">
        <v>43</v>
      </c>
      <c r="O277" s="70"/>
      <c r="P277" s="201">
        <f>O277*H277</f>
        <v>0</v>
      </c>
      <c r="Q277" s="201">
        <v>2.8000000000000001E-2</v>
      </c>
      <c r="R277" s="201">
        <f>Q277*H277</f>
        <v>0.28000000000000003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249</v>
      </c>
      <c r="AT277" s="203" t="s">
        <v>246</v>
      </c>
      <c r="AU277" s="203" t="s">
        <v>87</v>
      </c>
      <c r="AY277" s="16" t="s">
        <v>155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85</v>
      </c>
      <c r="BK277" s="204">
        <f>ROUND(I277*H277,2)</f>
        <v>0</v>
      </c>
      <c r="BL277" s="16" t="s">
        <v>239</v>
      </c>
      <c r="BM277" s="203" t="s">
        <v>1091</v>
      </c>
    </row>
    <row r="278" spans="1:65" s="2" customFormat="1" ht="39">
      <c r="A278" s="33"/>
      <c r="B278" s="34"/>
      <c r="C278" s="35"/>
      <c r="D278" s="207" t="s">
        <v>225</v>
      </c>
      <c r="E278" s="35"/>
      <c r="F278" s="217" t="s">
        <v>1082</v>
      </c>
      <c r="G278" s="35"/>
      <c r="H278" s="35"/>
      <c r="I278" s="218"/>
      <c r="J278" s="35"/>
      <c r="K278" s="35"/>
      <c r="L278" s="38"/>
      <c r="M278" s="219"/>
      <c r="N278" s="220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225</v>
      </c>
      <c r="AU278" s="16" t="s">
        <v>87</v>
      </c>
    </row>
    <row r="279" spans="1:65" s="2" customFormat="1" ht="62.65" customHeight="1">
      <c r="A279" s="33"/>
      <c r="B279" s="34"/>
      <c r="C279" s="221" t="s">
        <v>732</v>
      </c>
      <c r="D279" s="221" t="s">
        <v>246</v>
      </c>
      <c r="E279" s="222" t="s">
        <v>1418</v>
      </c>
      <c r="F279" s="223" t="s">
        <v>1419</v>
      </c>
      <c r="G279" s="224" t="s">
        <v>168</v>
      </c>
      <c r="H279" s="225">
        <v>5</v>
      </c>
      <c r="I279" s="226"/>
      <c r="J279" s="227">
        <f>ROUND(I279*H279,2)</f>
        <v>0</v>
      </c>
      <c r="K279" s="228"/>
      <c r="L279" s="229"/>
      <c r="M279" s="230" t="s">
        <v>1</v>
      </c>
      <c r="N279" s="231" t="s">
        <v>43</v>
      </c>
      <c r="O279" s="70"/>
      <c r="P279" s="201">
        <f>O279*H279</f>
        <v>0</v>
      </c>
      <c r="Q279" s="201">
        <v>2.8000000000000001E-2</v>
      </c>
      <c r="R279" s="201">
        <f>Q279*H279</f>
        <v>0.14000000000000001</v>
      </c>
      <c r="S279" s="201">
        <v>0</v>
      </c>
      <c r="T279" s="20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249</v>
      </c>
      <c r="AT279" s="203" t="s">
        <v>246</v>
      </c>
      <c r="AU279" s="203" t="s">
        <v>87</v>
      </c>
      <c r="AY279" s="16" t="s">
        <v>155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239</v>
      </c>
      <c r="BM279" s="203" t="s">
        <v>1420</v>
      </c>
    </row>
    <row r="280" spans="1:65" s="2" customFormat="1" ht="39">
      <c r="A280" s="33"/>
      <c r="B280" s="34"/>
      <c r="C280" s="35"/>
      <c r="D280" s="207" t="s">
        <v>225</v>
      </c>
      <c r="E280" s="35"/>
      <c r="F280" s="217" t="s">
        <v>1082</v>
      </c>
      <c r="G280" s="35"/>
      <c r="H280" s="35"/>
      <c r="I280" s="218"/>
      <c r="J280" s="35"/>
      <c r="K280" s="35"/>
      <c r="L280" s="38"/>
      <c r="M280" s="219"/>
      <c r="N280" s="220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225</v>
      </c>
      <c r="AU280" s="16" t="s">
        <v>87</v>
      </c>
    </row>
    <row r="281" spans="1:65" s="2" customFormat="1" ht="62.65" customHeight="1">
      <c r="A281" s="33"/>
      <c r="B281" s="34"/>
      <c r="C281" s="221" t="s">
        <v>733</v>
      </c>
      <c r="D281" s="221" t="s">
        <v>246</v>
      </c>
      <c r="E281" s="222" t="s">
        <v>1421</v>
      </c>
      <c r="F281" s="223" t="s">
        <v>1422</v>
      </c>
      <c r="G281" s="224" t="s">
        <v>168</v>
      </c>
      <c r="H281" s="225">
        <v>21</v>
      </c>
      <c r="I281" s="226"/>
      <c r="J281" s="227">
        <f>ROUND(I281*H281,2)</f>
        <v>0</v>
      </c>
      <c r="K281" s="228"/>
      <c r="L281" s="229"/>
      <c r="M281" s="230" t="s">
        <v>1</v>
      </c>
      <c r="N281" s="231" t="s">
        <v>43</v>
      </c>
      <c r="O281" s="70"/>
      <c r="P281" s="201">
        <f>O281*H281</f>
        <v>0</v>
      </c>
      <c r="Q281" s="201">
        <v>2.8000000000000001E-2</v>
      </c>
      <c r="R281" s="201">
        <f>Q281*H281</f>
        <v>0.58799999999999997</v>
      </c>
      <c r="S281" s="201">
        <v>0</v>
      </c>
      <c r="T281" s="20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249</v>
      </c>
      <c r="AT281" s="203" t="s">
        <v>246</v>
      </c>
      <c r="AU281" s="203" t="s">
        <v>87</v>
      </c>
      <c r="AY281" s="16" t="s">
        <v>155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85</v>
      </c>
      <c r="BK281" s="204">
        <f>ROUND(I281*H281,2)</f>
        <v>0</v>
      </c>
      <c r="BL281" s="16" t="s">
        <v>239</v>
      </c>
      <c r="BM281" s="203" t="s">
        <v>1423</v>
      </c>
    </row>
    <row r="282" spans="1:65" s="2" customFormat="1" ht="39">
      <c r="A282" s="33"/>
      <c r="B282" s="34"/>
      <c r="C282" s="35"/>
      <c r="D282" s="207" t="s">
        <v>225</v>
      </c>
      <c r="E282" s="35"/>
      <c r="F282" s="217" t="s">
        <v>1082</v>
      </c>
      <c r="G282" s="35"/>
      <c r="H282" s="35"/>
      <c r="I282" s="218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225</v>
      </c>
      <c r="AU282" s="16" t="s">
        <v>87</v>
      </c>
    </row>
    <row r="283" spans="1:65" s="2" customFormat="1" ht="24.2" customHeight="1">
      <c r="A283" s="33"/>
      <c r="B283" s="34"/>
      <c r="C283" s="191" t="s">
        <v>734</v>
      </c>
      <c r="D283" s="191" t="s">
        <v>158</v>
      </c>
      <c r="E283" s="192" t="s">
        <v>1113</v>
      </c>
      <c r="F283" s="193" t="s">
        <v>1114</v>
      </c>
      <c r="G283" s="194" t="s">
        <v>168</v>
      </c>
      <c r="H283" s="195">
        <v>1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43</v>
      </c>
      <c r="O283" s="70"/>
      <c r="P283" s="201">
        <f>O283*H283</f>
        <v>0</v>
      </c>
      <c r="Q283" s="201">
        <v>9.3000000000000005E-4</v>
      </c>
      <c r="R283" s="201">
        <f>Q283*H283</f>
        <v>9.3000000000000005E-4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239</v>
      </c>
      <c r="AT283" s="203" t="s">
        <v>158</v>
      </c>
      <c r="AU283" s="203" t="s">
        <v>87</v>
      </c>
      <c r="AY283" s="16" t="s">
        <v>155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239</v>
      </c>
      <c r="BM283" s="203" t="s">
        <v>1115</v>
      </c>
    </row>
    <row r="284" spans="1:65" s="2" customFormat="1" ht="62.65" customHeight="1">
      <c r="A284" s="33"/>
      <c r="B284" s="34"/>
      <c r="C284" s="221" t="s">
        <v>738</v>
      </c>
      <c r="D284" s="221" t="s">
        <v>246</v>
      </c>
      <c r="E284" s="222" t="s">
        <v>1116</v>
      </c>
      <c r="F284" s="223" t="s">
        <v>1424</v>
      </c>
      <c r="G284" s="224" t="s">
        <v>168</v>
      </c>
      <c r="H284" s="225">
        <v>1</v>
      </c>
      <c r="I284" s="226"/>
      <c r="J284" s="227">
        <f>ROUND(I284*H284,2)</f>
        <v>0</v>
      </c>
      <c r="K284" s="228"/>
      <c r="L284" s="229"/>
      <c r="M284" s="230" t="s">
        <v>1</v>
      </c>
      <c r="N284" s="231" t="s">
        <v>43</v>
      </c>
      <c r="O284" s="70"/>
      <c r="P284" s="201">
        <f>O284*H284</f>
        <v>0</v>
      </c>
      <c r="Q284" s="201">
        <v>0.14000000000000001</v>
      </c>
      <c r="R284" s="201">
        <f>Q284*H284</f>
        <v>0.14000000000000001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249</v>
      </c>
      <c r="AT284" s="203" t="s">
        <v>246</v>
      </c>
      <c r="AU284" s="203" t="s">
        <v>87</v>
      </c>
      <c r="AY284" s="16" t="s">
        <v>155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239</v>
      </c>
      <c r="BM284" s="203" t="s">
        <v>1118</v>
      </c>
    </row>
    <row r="285" spans="1:65" s="2" customFormat="1" ht="156">
      <c r="A285" s="33"/>
      <c r="B285" s="34"/>
      <c r="C285" s="35"/>
      <c r="D285" s="207" t="s">
        <v>225</v>
      </c>
      <c r="E285" s="35"/>
      <c r="F285" s="217" t="s">
        <v>1119</v>
      </c>
      <c r="G285" s="35"/>
      <c r="H285" s="35"/>
      <c r="I285" s="218"/>
      <c r="J285" s="35"/>
      <c r="K285" s="35"/>
      <c r="L285" s="38"/>
      <c r="M285" s="219"/>
      <c r="N285" s="220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225</v>
      </c>
      <c r="AU285" s="16" t="s">
        <v>87</v>
      </c>
    </row>
    <row r="286" spans="1:65" s="2" customFormat="1" ht="24.2" customHeight="1">
      <c r="A286" s="33"/>
      <c r="B286" s="34"/>
      <c r="C286" s="191" t="s">
        <v>742</v>
      </c>
      <c r="D286" s="191" t="s">
        <v>158</v>
      </c>
      <c r="E286" s="192" t="s">
        <v>1120</v>
      </c>
      <c r="F286" s="193" t="s">
        <v>1121</v>
      </c>
      <c r="G286" s="194" t="s">
        <v>168</v>
      </c>
      <c r="H286" s="195">
        <v>36</v>
      </c>
      <c r="I286" s="196"/>
      <c r="J286" s="197">
        <f>ROUND(I286*H286,2)</f>
        <v>0</v>
      </c>
      <c r="K286" s="198"/>
      <c r="L286" s="38"/>
      <c r="M286" s="199" t="s">
        <v>1</v>
      </c>
      <c r="N286" s="200" t="s">
        <v>43</v>
      </c>
      <c r="O286" s="70"/>
      <c r="P286" s="201">
        <f>O286*H286</f>
        <v>0</v>
      </c>
      <c r="Q286" s="201">
        <v>0</v>
      </c>
      <c r="R286" s="201">
        <f>Q286*H286</f>
        <v>0</v>
      </c>
      <c r="S286" s="201">
        <v>3.0000000000000001E-3</v>
      </c>
      <c r="T286" s="202">
        <f>S286*H286</f>
        <v>0.108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239</v>
      </c>
      <c r="AT286" s="203" t="s">
        <v>158</v>
      </c>
      <c r="AU286" s="203" t="s">
        <v>87</v>
      </c>
      <c r="AY286" s="16" t="s">
        <v>155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85</v>
      </c>
      <c r="BK286" s="204">
        <f>ROUND(I286*H286,2)</f>
        <v>0</v>
      </c>
      <c r="BL286" s="16" t="s">
        <v>239</v>
      </c>
      <c r="BM286" s="203" t="s">
        <v>1122</v>
      </c>
    </row>
    <row r="287" spans="1:65" s="13" customFormat="1" ht="11.25">
      <c r="B287" s="205"/>
      <c r="C287" s="206"/>
      <c r="D287" s="207" t="s">
        <v>164</v>
      </c>
      <c r="E287" s="208" t="s">
        <v>1</v>
      </c>
      <c r="F287" s="209" t="s">
        <v>1425</v>
      </c>
      <c r="G287" s="206"/>
      <c r="H287" s="210">
        <v>36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164</v>
      </c>
      <c r="AU287" s="216" t="s">
        <v>87</v>
      </c>
      <c r="AV287" s="13" t="s">
        <v>87</v>
      </c>
      <c r="AW287" s="13" t="s">
        <v>34</v>
      </c>
      <c r="AX287" s="13" t="s">
        <v>85</v>
      </c>
      <c r="AY287" s="216" t="s">
        <v>155</v>
      </c>
    </row>
    <row r="288" spans="1:65" s="2" customFormat="1" ht="24.2" customHeight="1">
      <c r="A288" s="33"/>
      <c r="B288" s="34"/>
      <c r="C288" s="191" t="s">
        <v>746</v>
      </c>
      <c r="D288" s="191" t="s">
        <v>158</v>
      </c>
      <c r="E288" s="192" t="s">
        <v>1124</v>
      </c>
      <c r="F288" s="193" t="s">
        <v>1125</v>
      </c>
      <c r="G288" s="194" t="s">
        <v>168</v>
      </c>
      <c r="H288" s="195">
        <v>36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43</v>
      </c>
      <c r="O288" s="70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239</v>
      </c>
      <c r="AT288" s="203" t="s">
        <v>158</v>
      </c>
      <c r="AU288" s="203" t="s">
        <v>87</v>
      </c>
      <c r="AY288" s="16" t="s">
        <v>155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85</v>
      </c>
      <c r="BK288" s="204">
        <f>ROUND(I288*H288,2)</f>
        <v>0</v>
      </c>
      <c r="BL288" s="16" t="s">
        <v>239</v>
      </c>
      <c r="BM288" s="203" t="s">
        <v>1126</v>
      </c>
    </row>
    <row r="289" spans="1:65" s="2" customFormat="1" ht="37.9" customHeight="1">
      <c r="A289" s="33"/>
      <c r="B289" s="34"/>
      <c r="C289" s="221" t="s">
        <v>750</v>
      </c>
      <c r="D289" s="221" t="s">
        <v>246</v>
      </c>
      <c r="E289" s="222" t="s">
        <v>1127</v>
      </c>
      <c r="F289" s="223" t="s">
        <v>1128</v>
      </c>
      <c r="G289" s="224" t="s">
        <v>179</v>
      </c>
      <c r="H289" s="225">
        <v>40.5</v>
      </c>
      <c r="I289" s="226"/>
      <c r="J289" s="227">
        <f>ROUND(I289*H289,2)</f>
        <v>0</v>
      </c>
      <c r="K289" s="228"/>
      <c r="L289" s="229"/>
      <c r="M289" s="230" t="s">
        <v>1</v>
      </c>
      <c r="N289" s="231" t="s">
        <v>43</v>
      </c>
      <c r="O289" s="70"/>
      <c r="P289" s="201">
        <f>O289*H289</f>
        <v>0</v>
      </c>
      <c r="Q289" s="201">
        <v>1.8E-3</v>
      </c>
      <c r="R289" s="201">
        <f>Q289*H289</f>
        <v>7.2899999999999993E-2</v>
      </c>
      <c r="S289" s="201">
        <v>0</v>
      </c>
      <c r="T289" s="20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249</v>
      </c>
      <c r="AT289" s="203" t="s">
        <v>246</v>
      </c>
      <c r="AU289" s="203" t="s">
        <v>87</v>
      </c>
      <c r="AY289" s="16" t="s">
        <v>155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85</v>
      </c>
      <c r="BK289" s="204">
        <f>ROUND(I289*H289,2)</f>
        <v>0</v>
      </c>
      <c r="BL289" s="16" t="s">
        <v>239</v>
      </c>
      <c r="BM289" s="203" t="s">
        <v>1129</v>
      </c>
    </row>
    <row r="290" spans="1:65" s="2" customFormat="1" ht="29.25">
      <c r="A290" s="33"/>
      <c r="B290" s="34"/>
      <c r="C290" s="35"/>
      <c r="D290" s="207" t="s">
        <v>225</v>
      </c>
      <c r="E290" s="35"/>
      <c r="F290" s="217" t="s">
        <v>1130</v>
      </c>
      <c r="G290" s="35"/>
      <c r="H290" s="35"/>
      <c r="I290" s="218"/>
      <c r="J290" s="35"/>
      <c r="K290" s="35"/>
      <c r="L290" s="38"/>
      <c r="M290" s="219"/>
      <c r="N290" s="220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225</v>
      </c>
      <c r="AU290" s="16" t="s">
        <v>87</v>
      </c>
    </row>
    <row r="291" spans="1:65" s="2" customFormat="1" ht="14.45" customHeight="1">
      <c r="A291" s="33"/>
      <c r="B291" s="34"/>
      <c r="C291" s="221" t="s">
        <v>756</v>
      </c>
      <c r="D291" s="221" t="s">
        <v>246</v>
      </c>
      <c r="E291" s="222" t="s">
        <v>1132</v>
      </c>
      <c r="F291" s="223" t="s">
        <v>1133</v>
      </c>
      <c r="G291" s="224" t="s">
        <v>168</v>
      </c>
      <c r="H291" s="225">
        <v>36</v>
      </c>
      <c r="I291" s="226"/>
      <c r="J291" s="227">
        <f>ROUND(I291*H291,2)</f>
        <v>0</v>
      </c>
      <c r="K291" s="228"/>
      <c r="L291" s="229"/>
      <c r="M291" s="230" t="s">
        <v>1</v>
      </c>
      <c r="N291" s="231" t="s">
        <v>43</v>
      </c>
      <c r="O291" s="70"/>
      <c r="P291" s="201">
        <f>O291*H291</f>
        <v>0</v>
      </c>
      <c r="Q291" s="201">
        <v>2.0000000000000001E-4</v>
      </c>
      <c r="R291" s="201">
        <f>Q291*H291</f>
        <v>7.2000000000000007E-3</v>
      </c>
      <c r="S291" s="201">
        <v>0</v>
      </c>
      <c r="T291" s="20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249</v>
      </c>
      <c r="AT291" s="203" t="s">
        <v>246</v>
      </c>
      <c r="AU291" s="203" t="s">
        <v>87</v>
      </c>
      <c r="AY291" s="16" t="s">
        <v>155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6" t="s">
        <v>85</v>
      </c>
      <c r="BK291" s="204">
        <f>ROUND(I291*H291,2)</f>
        <v>0</v>
      </c>
      <c r="BL291" s="16" t="s">
        <v>239</v>
      </c>
      <c r="BM291" s="203" t="s">
        <v>1134</v>
      </c>
    </row>
    <row r="292" spans="1:65" s="2" customFormat="1" ht="24.2" customHeight="1">
      <c r="A292" s="33"/>
      <c r="B292" s="34"/>
      <c r="C292" s="191" t="s">
        <v>760</v>
      </c>
      <c r="D292" s="191" t="s">
        <v>158</v>
      </c>
      <c r="E292" s="192" t="s">
        <v>1135</v>
      </c>
      <c r="F292" s="193" t="s">
        <v>1136</v>
      </c>
      <c r="G292" s="194" t="s">
        <v>352</v>
      </c>
      <c r="H292" s="243"/>
      <c r="I292" s="196"/>
      <c r="J292" s="197">
        <f>ROUND(I292*H292,2)</f>
        <v>0</v>
      </c>
      <c r="K292" s="198"/>
      <c r="L292" s="38"/>
      <c r="M292" s="199" t="s">
        <v>1</v>
      </c>
      <c r="N292" s="200" t="s">
        <v>43</v>
      </c>
      <c r="O292" s="70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239</v>
      </c>
      <c r="AT292" s="203" t="s">
        <v>158</v>
      </c>
      <c r="AU292" s="203" t="s">
        <v>87</v>
      </c>
      <c r="AY292" s="16" t="s">
        <v>155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85</v>
      </c>
      <c r="BK292" s="204">
        <f>ROUND(I292*H292,2)</f>
        <v>0</v>
      </c>
      <c r="BL292" s="16" t="s">
        <v>239</v>
      </c>
      <c r="BM292" s="203" t="s">
        <v>1137</v>
      </c>
    </row>
    <row r="293" spans="1:65" s="12" customFormat="1" ht="22.9" customHeight="1">
      <c r="B293" s="175"/>
      <c r="C293" s="176"/>
      <c r="D293" s="177" t="s">
        <v>77</v>
      </c>
      <c r="E293" s="189" t="s">
        <v>514</v>
      </c>
      <c r="F293" s="189" t="s">
        <v>515</v>
      </c>
      <c r="G293" s="176"/>
      <c r="H293" s="176"/>
      <c r="I293" s="179"/>
      <c r="J293" s="190">
        <f>BK293</f>
        <v>0</v>
      </c>
      <c r="K293" s="176"/>
      <c r="L293" s="181"/>
      <c r="M293" s="182"/>
      <c r="N293" s="183"/>
      <c r="O293" s="183"/>
      <c r="P293" s="184">
        <f>SUM(P294:P321)</f>
        <v>0</v>
      </c>
      <c r="Q293" s="183"/>
      <c r="R293" s="184">
        <f>SUM(R294:R321)</f>
        <v>0.33756120000000001</v>
      </c>
      <c r="S293" s="183"/>
      <c r="T293" s="185">
        <f>SUM(T294:T321)</f>
        <v>0.70340000000000014</v>
      </c>
      <c r="AR293" s="186" t="s">
        <v>87</v>
      </c>
      <c r="AT293" s="187" t="s">
        <v>77</v>
      </c>
      <c r="AU293" s="187" t="s">
        <v>85</v>
      </c>
      <c r="AY293" s="186" t="s">
        <v>155</v>
      </c>
      <c r="BK293" s="188">
        <f>SUM(BK294:BK321)</f>
        <v>0</v>
      </c>
    </row>
    <row r="294" spans="1:65" s="2" customFormat="1" ht="14.45" customHeight="1">
      <c r="A294" s="33"/>
      <c r="B294" s="34"/>
      <c r="C294" s="191" t="s">
        <v>764</v>
      </c>
      <c r="D294" s="191" t="s">
        <v>158</v>
      </c>
      <c r="E294" s="192" t="s">
        <v>1426</v>
      </c>
      <c r="F294" s="193" t="s">
        <v>1427</v>
      </c>
      <c r="G294" s="194" t="s">
        <v>174</v>
      </c>
      <c r="H294" s="195">
        <v>19.8</v>
      </c>
      <c r="I294" s="196"/>
      <c r="J294" s="197">
        <f>ROUND(I294*H294,2)</f>
        <v>0</v>
      </c>
      <c r="K294" s="198"/>
      <c r="L294" s="38"/>
      <c r="M294" s="199" t="s">
        <v>1</v>
      </c>
      <c r="N294" s="200" t="s">
        <v>43</v>
      </c>
      <c r="O294" s="70"/>
      <c r="P294" s="201">
        <f>O294*H294</f>
        <v>0</v>
      </c>
      <c r="Q294" s="201">
        <v>0</v>
      </c>
      <c r="R294" s="201">
        <f>Q294*H294</f>
        <v>0</v>
      </c>
      <c r="S294" s="201">
        <v>3.3000000000000002E-2</v>
      </c>
      <c r="T294" s="202">
        <f>S294*H294</f>
        <v>0.65340000000000009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239</v>
      </c>
      <c r="AT294" s="203" t="s">
        <v>158</v>
      </c>
      <c r="AU294" s="203" t="s">
        <v>87</v>
      </c>
      <c r="AY294" s="16" t="s">
        <v>155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6" t="s">
        <v>85</v>
      </c>
      <c r="BK294" s="204">
        <f>ROUND(I294*H294,2)</f>
        <v>0</v>
      </c>
      <c r="BL294" s="16" t="s">
        <v>239</v>
      </c>
      <c r="BM294" s="203" t="s">
        <v>1428</v>
      </c>
    </row>
    <row r="295" spans="1:65" s="13" customFormat="1" ht="11.25">
      <c r="B295" s="205"/>
      <c r="C295" s="206"/>
      <c r="D295" s="207" t="s">
        <v>164</v>
      </c>
      <c r="E295" s="208" t="s">
        <v>1</v>
      </c>
      <c r="F295" s="209" t="s">
        <v>1429</v>
      </c>
      <c r="G295" s="206"/>
      <c r="H295" s="210">
        <v>19.8</v>
      </c>
      <c r="I295" s="211"/>
      <c r="J295" s="206"/>
      <c r="K295" s="206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164</v>
      </c>
      <c r="AU295" s="216" t="s">
        <v>87</v>
      </c>
      <c r="AV295" s="13" t="s">
        <v>87</v>
      </c>
      <c r="AW295" s="13" t="s">
        <v>34</v>
      </c>
      <c r="AX295" s="13" t="s">
        <v>85</v>
      </c>
      <c r="AY295" s="216" t="s">
        <v>155</v>
      </c>
    </row>
    <row r="296" spans="1:65" s="2" customFormat="1" ht="24.2" customHeight="1">
      <c r="A296" s="33"/>
      <c r="B296" s="34"/>
      <c r="C296" s="191" t="s">
        <v>768</v>
      </c>
      <c r="D296" s="191" t="s">
        <v>158</v>
      </c>
      <c r="E296" s="192" t="s">
        <v>1430</v>
      </c>
      <c r="F296" s="193" t="s">
        <v>1431</v>
      </c>
      <c r="G296" s="194" t="s">
        <v>179</v>
      </c>
      <c r="H296" s="195">
        <v>3.6</v>
      </c>
      <c r="I296" s="196"/>
      <c r="J296" s="197">
        <f t="shared" ref="J296:J301" si="20">ROUND(I296*H296,2)</f>
        <v>0</v>
      </c>
      <c r="K296" s="198"/>
      <c r="L296" s="38"/>
      <c r="M296" s="199" t="s">
        <v>1</v>
      </c>
      <c r="N296" s="200" t="s">
        <v>43</v>
      </c>
      <c r="O296" s="70"/>
      <c r="P296" s="201">
        <f t="shared" ref="P296:P301" si="21">O296*H296</f>
        <v>0</v>
      </c>
      <c r="Q296" s="201">
        <v>0</v>
      </c>
      <c r="R296" s="201">
        <f t="shared" ref="R296:R301" si="22">Q296*H296</f>
        <v>0</v>
      </c>
      <c r="S296" s="201">
        <v>0</v>
      </c>
      <c r="T296" s="202">
        <f t="shared" ref="T296:T301" si="23"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239</v>
      </c>
      <c r="AT296" s="203" t="s">
        <v>158</v>
      </c>
      <c r="AU296" s="203" t="s">
        <v>87</v>
      </c>
      <c r="AY296" s="16" t="s">
        <v>155</v>
      </c>
      <c r="BE296" s="204">
        <f t="shared" ref="BE296:BE301" si="24">IF(N296="základní",J296,0)</f>
        <v>0</v>
      </c>
      <c r="BF296" s="204">
        <f t="shared" ref="BF296:BF301" si="25">IF(N296="snížená",J296,0)</f>
        <v>0</v>
      </c>
      <c r="BG296" s="204">
        <f t="shared" ref="BG296:BG301" si="26">IF(N296="zákl. přenesená",J296,0)</f>
        <v>0</v>
      </c>
      <c r="BH296" s="204">
        <f t="shared" ref="BH296:BH301" si="27">IF(N296="sníž. přenesená",J296,0)</f>
        <v>0</v>
      </c>
      <c r="BI296" s="204">
        <f t="shared" ref="BI296:BI301" si="28">IF(N296="nulová",J296,0)</f>
        <v>0</v>
      </c>
      <c r="BJ296" s="16" t="s">
        <v>85</v>
      </c>
      <c r="BK296" s="204">
        <f t="shared" ref="BK296:BK301" si="29">ROUND(I296*H296,2)</f>
        <v>0</v>
      </c>
      <c r="BL296" s="16" t="s">
        <v>239</v>
      </c>
      <c r="BM296" s="203" t="s">
        <v>1432</v>
      </c>
    </row>
    <row r="297" spans="1:65" s="2" customFormat="1" ht="24.2" customHeight="1">
      <c r="A297" s="33"/>
      <c r="B297" s="34"/>
      <c r="C297" s="221" t="s">
        <v>772</v>
      </c>
      <c r="D297" s="221" t="s">
        <v>246</v>
      </c>
      <c r="E297" s="222" t="s">
        <v>1433</v>
      </c>
      <c r="F297" s="223" t="s">
        <v>1434</v>
      </c>
      <c r="G297" s="224" t="s">
        <v>179</v>
      </c>
      <c r="H297" s="225">
        <v>3.6</v>
      </c>
      <c r="I297" s="226"/>
      <c r="J297" s="227">
        <f t="shared" si="20"/>
        <v>0</v>
      </c>
      <c r="K297" s="228"/>
      <c r="L297" s="229"/>
      <c r="M297" s="230" t="s">
        <v>1</v>
      </c>
      <c r="N297" s="231" t="s">
        <v>43</v>
      </c>
      <c r="O297" s="70"/>
      <c r="P297" s="201">
        <f t="shared" si="21"/>
        <v>0</v>
      </c>
      <c r="Q297" s="201">
        <v>0</v>
      </c>
      <c r="R297" s="201">
        <f t="shared" si="22"/>
        <v>0</v>
      </c>
      <c r="S297" s="201">
        <v>0</v>
      </c>
      <c r="T297" s="202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249</v>
      </c>
      <c r="AT297" s="203" t="s">
        <v>246</v>
      </c>
      <c r="AU297" s="203" t="s">
        <v>87</v>
      </c>
      <c r="AY297" s="16" t="s">
        <v>155</v>
      </c>
      <c r="BE297" s="204">
        <f t="shared" si="24"/>
        <v>0</v>
      </c>
      <c r="BF297" s="204">
        <f t="shared" si="25"/>
        <v>0</v>
      </c>
      <c r="BG297" s="204">
        <f t="shared" si="26"/>
        <v>0</v>
      </c>
      <c r="BH297" s="204">
        <f t="shared" si="27"/>
        <v>0</v>
      </c>
      <c r="BI297" s="204">
        <f t="shared" si="28"/>
        <v>0</v>
      </c>
      <c r="BJ297" s="16" t="s">
        <v>85</v>
      </c>
      <c r="BK297" s="204">
        <f t="shared" si="29"/>
        <v>0</v>
      </c>
      <c r="BL297" s="16" t="s">
        <v>239</v>
      </c>
      <c r="BM297" s="203" t="s">
        <v>1435</v>
      </c>
    </row>
    <row r="298" spans="1:65" s="2" customFormat="1" ht="14.45" customHeight="1">
      <c r="A298" s="33"/>
      <c r="B298" s="34"/>
      <c r="C298" s="191" t="s">
        <v>774</v>
      </c>
      <c r="D298" s="191" t="s">
        <v>158</v>
      </c>
      <c r="E298" s="192" t="s">
        <v>1436</v>
      </c>
      <c r="F298" s="193" t="s">
        <v>1437</v>
      </c>
      <c r="G298" s="194" t="s">
        <v>174</v>
      </c>
      <c r="H298" s="195">
        <v>4</v>
      </c>
      <c r="I298" s="196"/>
      <c r="J298" s="197">
        <f t="shared" si="20"/>
        <v>0</v>
      </c>
      <c r="K298" s="198"/>
      <c r="L298" s="38"/>
      <c r="M298" s="199" t="s">
        <v>1</v>
      </c>
      <c r="N298" s="200" t="s">
        <v>43</v>
      </c>
      <c r="O298" s="70"/>
      <c r="P298" s="201">
        <f t="shared" si="21"/>
        <v>0</v>
      </c>
      <c r="Q298" s="201">
        <v>3.0000000000000001E-5</v>
      </c>
      <c r="R298" s="201">
        <f t="shared" si="22"/>
        <v>1.2E-4</v>
      </c>
      <c r="S298" s="201">
        <v>0</v>
      </c>
      <c r="T298" s="202">
        <f t="shared" si="2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239</v>
      </c>
      <c r="AT298" s="203" t="s">
        <v>158</v>
      </c>
      <c r="AU298" s="203" t="s">
        <v>87</v>
      </c>
      <c r="AY298" s="16" t="s">
        <v>155</v>
      </c>
      <c r="BE298" s="204">
        <f t="shared" si="24"/>
        <v>0</v>
      </c>
      <c r="BF298" s="204">
        <f t="shared" si="25"/>
        <v>0</v>
      </c>
      <c r="BG298" s="204">
        <f t="shared" si="26"/>
        <v>0</v>
      </c>
      <c r="BH298" s="204">
        <f t="shared" si="27"/>
        <v>0</v>
      </c>
      <c r="BI298" s="204">
        <f t="shared" si="28"/>
        <v>0</v>
      </c>
      <c r="BJ298" s="16" t="s">
        <v>85</v>
      </c>
      <c r="BK298" s="204">
        <f t="shared" si="29"/>
        <v>0</v>
      </c>
      <c r="BL298" s="16" t="s">
        <v>239</v>
      </c>
      <c r="BM298" s="203" t="s">
        <v>1438</v>
      </c>
    </row>
    <row r="299" spans="1:65" s="2" customFormat="1" ht="14.45" customHeight="1">
      <c r="A299" s="33"/>
      <c r="B299" s="34"/>
      <c r="C299" s="221" t="s">
        <v>776</v>
      </c>
      <c r="D299" s="221" t="s">
        <v>246</v>
      </c>
      <c r="E299" s="222" t="s">
        <v>1439</v>
      </c>
      <c r="F299" s="223" t="s">
        <v>1440</v>
      </c>
      <c r="G299" s="224" t="s">
        <v>174</v>
      </c>
      <c r="H299" s="225">
        <v>4</v>
      </c>
      <c r="I299" s="226"/>
      <c r="J299" s="227">
        <f t="shared" si="20"/>
        <v>0</v>
      </c>
      <c r="K299" s="228"/>
      <c r="L299" s="229"/>
      <c r="M299" s="230" t="s">
        <v>1</v>
      </c>
      <c r="N299" s="231" t="s">
        <v>43</v>
      </c>
      <c r="O299" s="70"/>
      <c r="P299" s="201">
        <f t="shared" si="21"/>
        <v>0</v>
      </c>
      <c r="Q299" s="201">
        <v>1.2E-2</v>
      </c>
      <c r="R299" s="201">
        <f t="shared" si="22"/>
        <v>4.8000000000000001E-2</v>
      </c>
      <c r="S299" s="201">
        <v>0</v>
      </c>
      <c r="T299" s="202">
        <f t="shared" si="2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3" t="s">
        <v>249</v>
      </c>
      <c r="AT299" s="203" t="s">
        <v>246</v>
      </c>
      <c r="AU299" s="203" t="s">
        <v>87</v>
      </c>
      <c r="AY299" s="16" t="s">
        <v>155</v>
      </c>
      <c r="BE299" s="204">
        <f t="shared" si="24"/>
        <v>0</v>
      </c>
      <c r="BF299" s="204">
        <f t="shared" si="25"/>
        <v>0</v>
      </c>
      <c r="BG299" s="204">
        <f t="shared" si="26"/>
        <v>0</v>
      </c>
      <c r="BH299" s="204">
        <f t="shared" si="27"/>
        <v>0</v>
      </c>
      <c r="BI299" s="204">
        <f t="shared" si="28"/>
        <v>0</v>
      </c>
      <c r="BJ299" s="16" t="s">
        <v>85</v>
      </c>
      <c r="BK299" s="204">
        <f t="shared" si="29"/>
        <v>0</v>
      </c>
      <c r="BL299" s="16" t="s">
        <v>239</v>
      </c>
      <c r="BM299" s="203" t="s">
        <v>1441</v>
      </c>
    </row>
    <row r="300" spans="1:65" s="2" customFormat="1" ht="24.2" customHeight="1">
      <c r="A300" s="33"/>
      <c r="B300" s="34"/>
      <c r="C300" s="191" t="s">
        <v>778</v>
      </c>
      <c r="D300" s="191" t="s">
        <v>158</v>
      </c>
      <c r="E300" s="192" t="s">
        <v>1156</v>
      </c>
      <c r="F300" s="193" t="s">
        <v>1157</v>
      </c>
      <c r="G300" s="194" t="s">
        <v>168</v>
      </c>
      <c r="H300" s="195">
        <v>2</v>
      </c>
      <c r="I300" s="196"/>
      <c r="J300" s="197">
        <f t="shared" si="20"/>
        <v>0</v>
      </c>
      <c r="K300" s="198"/>
      <c r="L300" s="38"/>
      <c r="M300" s="199" t="s">
        <v>1</v>
      </c>
      <c r="N300" s="200" t="s">
        <v>43</v>
      </c>
      <c r="O300" s="70"/>
      <c r="P300" s="201">
        <f t="shared" si="21"/>
        <v>0</v>
      </c>
      <c r="Q300" s="201">
        <v>0</v>
      </c>
      <c r="R300" s="201">
        <f t="shared" si="22"/>
        <v>0</v>
      </c>
      <c r="S300" s="201">
        <v>0</v>
      </c>
      <c r="T300" s="202">
        <f t="shared" si="2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3" t="s">
        <v>239</v>
      </c>
      <c r="AT300" s="203" t="s">
        <v>158</v>
      </c>
      <c r="AU300" s="203" t="s">
        <v>87</v>
      </c>
      <c r="AY300" s="16" t="s">
        <v>155</v>
      </c>
      <c r="BE300" s="204">
        <f t="shared" si="24"/>
        <v>0</v>
      </c>
      <c r="BF300" s="204">
        <f t="shared" si="25"/>
        <v>0</v>
      </c>
      <c r="BG300" s="204">
        <f t="shared" si="26"/>
        <v>0</v>
      </c>
      <c r="BH300" s="204">
        <f t="shared" si="27"/>
        <v>0</v>
      </c>
      <c r="BI300" s="204">
        <f t="shared" si="28"/>
        <v>0</v>
      </c>
      <c r="BJ300" s="16" t="s">
        <v>85</v>
      </c>
      <c r="BK300" s="204">
        <f t="shared" si="29"/>
        <v>0</v>
      </c>
      <c r="BL300" s="16" t="s">
        <v>239</v>
      </c>
      <c r="BM300" s="203" t="s">
        <v>1158</v>
      </c>
    </row>
    <row r="301" spans="1:65" s="2" customFormat="1" ht="37.9" customHeight="1">
      <c r="A301" s="33"/>
      <c r="B301" s="34"/>
      <c r="C301" s="221" t="s">
        <v>780</v>
      </c>
      <c r="D301" s="221" t="s">
        <v>246</v>
      </c>
      <c r="E301" s="222" t="s">
        <v>1355</v>
      </c>
      <c r="F301" s="223" t="s">
        <v>1442</v>
      </c>
      <c r="G301" s="224" t="s">
        <v>168</v>
      </c>
      <c r="H301" s="225">
        <v>1</v>
      </c>
      <c r="I301" s="226"/>
      <c r="J301" s="227">
        <f t="shared" si="20"/>
        <v>0</v>
      </c>
      <c r="K301" s="228"/>
      <c r="L301" s="229"/>
      <c r="M301" s="230" t="s">
        <v>1</v>
      </c>
      <c r="N301" s="231" t="s">
        <v>43</v>
      </c>
      <c r="O301" s="70"/>
      <c r="P301" s="201">
        <f t="shared" si="21"/>
        <v>0</v>
      </c>
      <c r="Q301" s="201">
        <v>5.2999999999999999E-2</v>
      </c>
      <c r="R301" s="201">
        <f t="shared" si="22"/>
        <v>5.2999999999999999E-2</v>
      </c>
      <c r="S301" s="201">
        <v>0</v>
      </c>
      <c r="T301" s="202">
        <f t="shared" si="2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3" t="s">
        <v>249</v>
      </c>
      <c r="AT301" s="203" t="s">
        <v>246</v>
      </c>
      <c r="AU301" s="203" t="s">
        <v>87</v>
      </c>
      <c r="AY301" s="16" t="s">
        <v>155</v>
      </c>
      <c r="BE301" s="204">
        <f t="shared" si="24"/>
        <v>0</v>
      </c>
      <c r="BF301" s="204">
        <f t="shared" si="25"/>
        <v>0</v>
      </c>
      <c r="BG301" s="204">
        <f t="shared" si="26"/>
        <v>0</v>
      </c>
      <c r="BH301" s="204">
        <f t="shared" si="27"/>
        <v>0</v>
      </c>
      <c r="BI301" s="204">
        <f t="shared" si="28"/>
        <v>0</v>
      </c>
      <c r="BJ301" s="16" t="s">
        <v>85</v>
      </c>
      <c r="BK301" s="204">
        <f t="shared" si="29"/>
        <v>0</v>
      </c>
      <c r="BL301" s="16" t="s">
        <v>239</v>
      </c>
      <c r="BM301" s="203" t="s">
        <v>1162</v>
      </c>
    </row>
    <row r="302" spans="1:65" s="2" customFormat="1" ht="29.25">
      <c r="A302" s="33"/>
      <c r="B302" s="34"/>
      <c r="C302" s="35"/>
      <c r="D302" s="207" t="s">
        <v>225</v>
      </c>
      <c r="E302" s="35"/>
      <c r="F302" s="217" t="s">
        <v>1163</v>
      </c>
      <c r="G302" s="35"/>
      <c r="H302" s="35"/>
      <c r="I302" s="218"/>
      <c r="J302" s="35"/>
      <c r="K302" s="35"/>
      <c r="L302" s="38"/>
      <c r="M302" s="219"/>
      <c r="N302" s="220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225</v>
      </c>
      <c r="AU302" s="16" t="s">
        <v>87</v>
      </c>
    </row>
    <row r="303" spans="1:65" s="2" customFormat="1" ht="37.9" customHeight="1">
      <c r="A303" s="33"/>
      <c r="B303" s="34"/>
      <c r="C303" s="221" t="s">
        <v>782</v>
      </c>
      <c r="D303" s="221" t="s">
        <v>246</v>
      </c>
      <c r="E303" s="222" t="s">
        <v>1443</v>
      </c>
      <c r="F303" s="223" t="s">
        <v>1444</v>
      </c>
      <c r="G303" s="224" t="s">
        <v>168</v>
      </c>
      <c r="H303" s="225">
        <v>1</v>
      </c>
      <c r="I303" s="226"/>
      <c r="J303" s="227">
        <f>ROUND(I303*H303,2)</f>
        <v>0</v>
      </c>
      <c r="K303" s="228"/>
      <c r="L303" s="229"/>
      <c r="M303" s="230" t="s">
        <v>1</v>
      </c>
      <c r="N303" s="231" t="s">
        <v>43</v>
      </c>
      <c r="O303" s="70"/>
      <c r="P303" s="201">
        <f>O303*H303</f>
        <v>0</v>
      </c>
      <c r="Q303" s="201">
        <v>5.2999999999999999E-2</v>
      </c>
      <c r="R303" s="201">
        <f>Q303*H303</f>
        <v>5.2999999999999999E-2</v>
      </c>
      <c r="S303" s="201">
        <v>0</v>
      </c>
      <c r="T303" s="20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249</v>
      </c>
      <c r="AT303" s="203" t="s">
        <v>246</v>
      </c>
      <c r="AU303" s="203" t="s">
        <v>87</v>
      </c>
      <c r="AY303" s="16" t="s">
        <v>155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85</v>
      </c>
      <c r="BK303" s="204">
        <f>ROUND(I303*H303,2)</f>
        <v>0</v>
      </c>
      <c r="BL303" s="16" t="s">
        <v>239</v>
      </c>
      <c r="BM303" s="203" t="s">
        <v>1445</v>
      </c>
    </row>
    <row r="304" spans="1:65" s="2" customFormat="1" ht="29.25">
      <c r="A304" s="33"/>
      <c r="B304" s="34"/>
      <c r="C304" s="35"/>
      <c r="D304" s="207" t="s">
        <v>225</v>
      </c>
      <c r="E304" s="35"/>
      <c r="F304" s="217" t="s">
        <v>1163</v>
      </c>
      <c r="G304" s="35"/>
      <c r="H304" s="35"/>
      <c r="I304" s="218"/>
      <c r="J304" s="35"/>
      <c r="K304" s="35"/>
      <c r="L304" s="38"/>
      <c r="M304" s="219"/>
      <c r="N304" s="220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225</v>
      </c>
      <c r="AU304" s="16" t="s">
        <v>87</v>
      </c>
    </row>
    <row r="305" spans="1:65" s="2" customFormat="1" ht="24.2" customHeight="1">
      <c r="A305" s="33"/>
      <c r="B305" s="34"/>
      <c r="C305" s="191" t="s">
        <v>784</v>
      </c>
      <c r="D305" s="191" t="s">
        <v>158</v>
      </c>
      <c r="E305" s="192" t="s">
        <v>1165</v>
      </c>
      <c r="F305" s="193" t="s">
        <v>1166</v>
      </c>
      <c r="G305" s="194" t="s">
        <v>168</v>
      </c>
      <c r="H305" s="195">
        <v>1</v>
      </c>
      <c r="I305" s="196"/>
      <c r="J305" s="197">
        <f>ROUND(I305*H305,2)</f>
        <v>0</v>
      </c>
      <c r="K305" s="198"/>
      <c r="L305" s="38"/>
      <c r="M305" s="199" t="s">
        <v>1</v>
      </c>
      <c r="N305" s="200" t="s">
        <v>43</v>
      </c>
      <c r="O305" s="70"/>
      <c r="P305" s="201">
        <f>O305*H305</f>
        <v>0</v>
      </c>
      <c r="Q305" s="201">
        <v>3.3E-4</v>
      </c>
      <c r="R305" s="201">
        <f>Q305*H305</f>
        <v>3.3E-4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239</v>
      </c>
      <c r="AT305" s="203" t="s">
        <v>158</v>
      </c>
      <c r="AU305" s="203" t="s">
        <v>87</v>
      </c>
      <c r="AY305" s="16" t="s">
        <v>155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85</v>
      </c>
      <c r="BK305" s="204">
        <f>ROUND(I305*H305,2)</f>
        <v>0</v>
      </c>
      <c r="BL305" s="16" t="s">
        <v>239</v>
      </c>
      <c r="BM305" s="203" t="s">
        <v>1167</v>
      </c>
    </row>
    <row r="306" spans="1:65" s="2" customFormat="1" ht="24.2" customHeight="1">
      <c r="A306" s="33"/>
      <c r="B306" s="34"/>
      <c r="C306" s="221" t="s">
        <v>786</v>
      </c>
      <c r="D306" s="221" t="s">
        <v>246</v>
      </c>
      <c r="E306" s="222" t="s">
        <v>1358</v>
      </c>
      <c r="F306" s="223" t="s">
        <v>1446</v>
      </c>
      <c r="G306" s="224" t="s">
        <v>168</v>
      </c>
      <c r="H306" s="225">
        <v>1</v>
      </c>
      <c r="I306" s="226"/>
      <c r="J306" s="227">
        <f>ROUND(I306*H306,2)</f>
        <v>0</v>
      </c>
      <c r="K306" s="228"/>
      <c r="L306" s="229"/>
      <c r="M306" s="230" t="s">
        <v>1</v>
      </c>
      <c r="N306" s="231" t="s">
        <v>43</v>
      </c>
      <c r="O306" s="70"/>
      <c r="P306" s="201">
        <f>O306*H306</f>
        <v>0</v>
      </c>
      <c r="Q306" s="201">
        <v>0.109</v>
      </c>
      <c r="R306" s="201">
        <f>Q306*H306</f>
        <v>0.109</v>
      </c>
      <c r="S306" s="201">
        <v>0</v>
      </c>
      <c r="T306" s="20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03" t="s">
        <v>249</v>
      </c>
      <c r="AT306" s="203" t="s">
        <v>246</v>
      </c>
      <c r="AU306" s="203" t="s">
        <v>87</v>
      </c>
      <c r="AY306" s="16" t="s">
        <v>155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6" t="s">
        <v>85</v>
      </c>
      <c r="BK306" s="204">
        <f>ROUND(I306*H306,2)</f>
        <v>0</v>
      </c>
      <c r="BL306" s="16" t="s">
        <v>239</v>
      </c>
      <c r="BM306" s="203" t="s">
        <v>1171</v>
      </c>
    </row>
    <row r="307" spans="1:65" s="2" customFormat="1" ht="29.25">
      <c r="A307" s="33"/>
      <c r="B307" s="34"/>
      <c r="C307" s="35"/>
      <c r="D307" s="207" t="s">
        <v>225</v>
      </c>
      <c r="E307" s="35"/>
      <c r="F307" s="217" t="s">
        <v>1163</v>
      </c>
      <c r="G307" s="35"/>
      <c r="H307" s="35"/>
      <c r="I307" s="218"/>
      <c r="J307" s="35"/>
      <c r="K307" s="35"/>
      <c r="L307" s="38"/>
      <c r="M307" s="219"/>
      <c r="N307" s="220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225</v>
      </c>
      <c r="AU307" s="16" t="s">
        <v>87</v>
      </c>
    </row>
    <row r="308" spans="1:65" s="2" customFormat="1" ht="24.2" customHeight="1">
      <c r="A308" s="33"/>
      <c r="B308" s="34"/>
      <c r="C308" s="191" t="s">
        <v>1146</v>
      </c>
      <c r="D308" s="191" t="s">
        <v>158</v>
      </c>
      <c r="E308" s="192" t="s">
        <v>1173</v>
      </c>
      <c r="F308" s="193" t="s">
        <v>1174</v>
      </c>
      <c r="G308" s="194" t="s">
        <v>168</v>
      </c>
      <c r="H308" s="195">
        <v>4</v>
      </c>
      <c r="I308" s="196"/>
      <c r="J308" s="197">
        <f>ROUND(I308*H308,2)</f>
        <v>0</v>
      </c>
      <c r="K308" s="198"/>
      <c r="L308" s="38"/>
      <c r="M308" s="199" t="s">
        <v>1</v>
      </c>
      <c r="N308" s="200" t="s">
        <v>43</v>
      </c>
      <c r="O308" s="70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03" t="s">
        <v>239</v>
      </c>
      <c r="AT308" s="203" t="s">
        <v>158</v>
      </c>
      <c r="AU308" s="203" t="s">
        <v>87</v>
      </c>
      <c r="AY308" s="16" t="s">
        <v>155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6" t="s">
        <v>85</v>
      </c>
      <c r="BK308" s="204">
        <f>ROUND(I308*H308,2)</f>
        <v>0</v>
      </c>
      <c r="BL308" s="16" t="s">
        <v>239</v>
      </c>
      <c r="BM308" s="203" t="s">
        <v>1175</v>
      </c>
    </row>
    <row r="309" spans="1:65" s="2" customFormat="1" ht="24.2" customHeight="1">
      <c r="A309" s="33"/>
      <c r="B309" s="34"/>
      <c r="C309" s="221" t="s">
        <v>1151</v>
      </c>
      <c r="D309" s="221" t="s">
        <v>246</v>
      </c>
      <c r="E309" s="222" t="s">
        <v>1177</v>
      </c>
      <c r="F309" s="223" t="s">
        <v>1178</v>
      </c>
      <c r="G309" s="224" t="s">
        <v>168</v>
      </c>
      <c r="H309" s="225">
        <v>4</v>
      </c>
      <c r="I309" s="226"/>
      <c r="J309" s="227">
        <f>ROUND(I309*H309,2)</f>
        <v>0</v>
      </c>
      <c r="K309" s="228"/>
      <c r="L309" s="229"/>
      <c r="M309" s="230" t="s">
        <v>1</v>
      </c>
      <c r="N309" s="231" t="s">
        <v>43</v>
      </c>
      <c r="O309" s="70"/>
      <c r="P309" s="201">
        <f>O309*H309</f>
        <v>0</v>
      </c>
      <c r="Q309" s="201">
        <v>1.4E-3</v>
      </c>
      <c r="R309" s="201">
        <f>Q309*H309</f>
        <v>5.5999999999999999E-3</v>
      </c>
      <c r="S309" s="201">
        <v>0</v>
      </c>
      <c r="T309" s="20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249</v>
      </c>
      <c r="AT309" s="203" t="s">
        <v>246</v>
      </c>
      <c r="AU309" s="203" t="s">
        <v>87</v>
      </c>
      <c r="AY309" s="16" t="s">
        <v>155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6" t="s">
        <v>85</v>
      </c>
      <c r="BK309" s="204">
        <f>ROUND(I309*H309,2)</f>
        <v>0</v>
      </c>
      <c r="BL309" s="16" t="s">
        <v>239</v>
      </c>
      <c r="BM309" s="203" t="s">
        <v>1179</v>
      </c>
    </row>
    <row r="310" spans="1:65" s="2" customFormat="1" ht="29.25">
      <c r="A310" s="33"/>
      <c r="B310" s="34"/>
      <c r="C310" s="35"/>
      <c r="D310" s="207" t="s">
        <v>225</v>
      </c>
      <c r="E310" s="35"/>
      <c r="F310" s="217" t="s">
        <v>1180</v>
      </c>
      <c r="G310" s="35"/>
      <c r="H310" s="35"/>
      <c r="I310" s="218"/>
      <c r="J310" s="35"/>
      <c r="K310" s="35"/>
      <c r="L310" s="38"/>
      <c r="M310" s="219"/>
      <c r="N310" s="220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225</v>
      </c>
      <c r="AU310" s="16" t="s">
        <v>87</v>
      </c>
    </row>
    <row r="311" spans="1:65" s="2" customFormat="1" ht="24.2" customHeight="1">
      <c r="A311" s="33"/>
      <c r="B311" s="34"/>
      <c r="C311" s="221" t="s">
        <v>1155</v>
      </c>
      <c r="D311" s="221" t="s">
        <v>246</v>
      </c>
      <c r="E311" s="222" t="s">
        <v>1182</v>
      </c>
      <c r="F311" s="223" t="s">
        <v>1183</v>
      </c>
      <c r="G311" s="224" t="s">
        <v>168</v>
      </c>
      <c r="H311" s="225">
        <v>4</v>
      </c>
      <c r="I311" s="226"/>
      <c r="J311" s="227">
        <f>ROUND(I311*H311,2)</f>
        <v>0</v>
      </c>
      <c r="K311" s="228"/>
      <c r="L311" s="229"/>
      <c r="M311" s="230" t="s">
        <v>1</v>
      </c>
      <c r="N311" s="231" t="s">
        <v>43</v>
      </c>
      <c r="O311" s="70"/>
      <c r="P311" s="201">
        <f>O311*H311</f>
        <v>0</v>
      </c>
      <c r="Q311" s="201">
        <v>1.4999999999999999E-4</v>
      </c>
      <c r="R311" s="201">
        <f>Q311*H311</f>
        <v>5.9999999999999995E-4</v>
      </c>
      <c r="S311" s="201">
        <v>0</v>
      </c>
      <c r="T311" s="20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03" t="s">
        <v>249</v>
      </c>
      <c r="AT311" s="203" t="s">
        <v>246</v>
      </c>
      <c r="AU311" s="203" t="s">
        <v>87</v>
      </c>
      <c r="AY311" s="16" t="s">
        <v>155</v>
      </c>
      <c r="BE311" s="204">
        <f>IF(N311="základní",J311,0)</f>
        <v>0</v>
      </c>
      <c r="BF311" s="204">
        <f>IF(N311="snížená",J311,0)</f>
        <v>0</v>
      </c>
      <c r="BG311" s="204">
        <f>IF(N311="zákl. přenesená",J311,0)</f>
        <v>0</v>
      </c>
      <c r="BH311" s="204">
        <f>IF(N311="sníž. přenesená",J311,0)</f>
        <v>0</v>
      </c>
      <c r="BI311" s="204">
        <f>IF(N311="nulová",J311,0)</f>
        <v>0</v>
      </c>
      <c r="BJ311" s="16" t="s">
        <v>85</v>
      </c>
      <c r="BK311" s="204">
        <f>ROUND(I311*H311,2)</f>
        <v>0</v>
      </c>
      <c r="BL311" s="16" t="s">
        <v>239</v>
      </c>
      <c r="BM311" s="203" t="s">
        <v>1184</v>
      </c>
    </row>
    <row r="312" spans="1:65" s="2" customFormat="1" ht="14.45" customHeight="1">
      <c r="A312" s="33"/>
      <c r="B312" s="34"/>
      <c r="C312" s="191" t="s">
        <v>1159</v>
      </c>
      <c r="D312" s="191" t="s">
        <v>158</v>
      </c>
      <c r="E312" s="192" t="s">
        <v>1198</v>
      </c>
      <c r="F312" s="193" t="s">
        <v>1199</v>
      </c>
      <c r="G312" s="194" t="s">
        <v>174</v>
      </c>
      <c r="H312" s="195">
        <v>64.62</v>
      </c>
      <c r="I312" s="196"/>
      <c r="J312" s="197">
        <f>ROUND(I312*H312,2)</f>
        <v>0</v>
      </c>
      <c r="K312" s="198"/>
      <c r="L312" s="38"/>
      <c r="M312" s="199" t="s">
        <v>1</v>
      </c>
      <c r="N312" s="200" t="s">
        <v>43</v>
      </c>
      <c r="O312" s="70"/>
      <c r="P312" s="201">
        <f>O312*H312</f>
        <v>0</v>
      </c>
      <c r="Q312" s="201">
        <v>3.8000000000000002E-4</v>
      </c>
      <c r="R312" s="201">
        <f>Q312*H312</f>
        <v>2.4555600000000004E-2</v>
      </c>
      <c r="S312" s="201">
        <v>0</v>
      </c>
      <c r="T312" s="20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03" t="s">
        <v>239</v>
      </c>
      <c r="AT312" s="203" t="s">
        <v>158</v>
      </c>
      <c r="AU312" s="203" t="s">
        <v>87</v>
      </c>
      <c r="AY312" s="16" t="s">
        <v>155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6" t="s">
        <v>85</v>
      </c>
      <c r="BK312" s="204">
        <f>ROUND(I312*H312,2)</f>
        <v>0</v>
      </c>
      <c r="BL312" s="16" t="s">
        <v>239</v>
      </c>
      <c r="BM312" s="203" t="s">
        <v>1200</v>
      </c>
    </row>
    <row r="313" spans="1:65" s="2" customFormat="1" ht="29.25">
      <c r="A313" s="33"/>
      <c r="B313" s="34"/>
      <c r="C313" s="35"/>
      <c r="D313" s="207" t="s">
        <v>225</v>
      </c>
      <c r="E313" s="35"/>
      <c r="F313" s="217" t="s">
        <v>1201</v>
      </c>
      <c r="G313" s="35"/>
      <c r="H313" s="35"/>
      <c r="I313" s="218"/>
      <c r="J313" s="35"/>
      <c r="K313" s="35"/>
      <c r="L313" s="38"/>
      <c r="M313" s="219"/>
      <c r="N313" s="220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225</v>
      </c>
      <c r="AU313" s="16" t="s">
        <v>87</v>
      </c>
    </row>
    <row r="314" spans="1:65" s="2" customFormat="1" ht="37.9" customHeight="1">
      <c r="A314" s="33"/>
      <c r="B314" s="34"/>
      <c r="C314" s="191" t="s">
        <v>1164</v>
      </c>
      <c r="D314" s="191" t="s">
        <v>158</v>
      </c>
      <c r="E314" s="192" t="s">
        <v>1204</v>
      </c>
      <c r="F314" s="193" t="s">
        <v>1205</v>
      </c>
      <c r="G314" s="194" t="s">
        <v>174</v>
      </c>
      <c r="H314" s="195">
        <v>64.62</v>
      </c>
      <c r="I314" s="196"/>
      <c r="J314" s="197">
        <f>ROUND(I314*H314,2)</f>
        <v>0</v>
      </c>
      <c r="K314" s="198"/>
      <c r="L314" s="38"/>
      <c r="M314" s="199" t="s">
        <v>1</v>
      </c>
      <c r="N314" s="200" t="s">
        <v>43</v>
      </c>
      <c r="O314" s="70"/>
      <c r="P314" s="201">
        <f>O314*H314</f>
        <v>0</v>
      </c>
      <c r="Q314" s="201">
        <v>3.8000000000000002E-4</v>
      </c>
      <c r="R314" s="201">
        <f>Q314*H314</f>
        <v>2.4555600000000004E-2</v>
      </c>
      <c r="S314" s="201">
        <v>0</v>
      </c>
      <c r="T314" s="20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239</v>
      </c>
      <c r="AT314" s="203" t="s">
        <v>158</v>
      </c>
      <c r="AU314" s="203" t="s">
        <v>87</v>
      </c>
      <c r="AY314" s="16" t="s">
        <v>155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85</v>
      </c>
      <c r="BK314" s="204">
        <f>ROUND(I314*H314,2)</f>
        <v>0</v>
      </c>
      <c r="BL314" s="16" t="s">
        <v>239</v>
      </c>
      <c r="BM314" s="203" t="s">
        <v>1206</v>
      </c>
    </row>
    <row r="315" spans="1:65" s="2" customFormat="1" ht="14.45" customHeight="1">
      <c r="A315" s="33"/>
      <c r="B315" s="34"/>
      <c r="C315" s="191" t="s">
        <v>1168</v>
      </c>
      <c r="D315" s="191" t="s">
        <v>158</v>
      </c>
      <c r="E315" s="192" t="s">
        <v>1447</v>
      </c>
      <c r="F315" s="193" t="s">
        <v>1448</v>
      </c>
      <c r="G315" s="194" t="s">
        <v>174</v>
      </c>
      <c r="H315" s="195">
        <v>8</v>
      </c>
      <c r="I315" s="196"/>
      <c r="J315" s="197">
        <f>ROUND(I315*H315,2)</f>
        <v>0</v>
      </c>
      <c r="K315" s="198"/>
      <c r="L315" s="38"/>
      <c r="M315" s="199" t="s">
        <v>1</v>
      </c>
      <c r="N315" s="200" t="s">
        <v>43</v>
      </c>
      <c r="O315" s="70"/>
      <c r="P315" s="201">
        <f>O315*H315</f>
        <v>0</v>
      </c>
      <c r="Q315" s="201">
        <v>9.0000000000000006E-5</v>
      </c>
      <c r="R315" s="201">
        <f>Q315*H315</f>
        <v>7.2000000000000005E-4</v>
      </c>
      <c r="S315" s="201">
        <v>0</v>
      </c>
      <c r="T315" s="20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3" t="s">
        <v>239</v>
      </c>
      <c r="AT315" s="203" t="s">
        <v>158</v>
      </c>
      <c r="AU315" s="203" t="s">
        <v>87</v>
      </c>
      <c r="AY315" s="16" t="s">
        <v>155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6" t="s">
        <v>85</v>
      </c>
      <c r="BK315" s="204">
        <f>ROUND(I315*H315,2)</f>
        <v>0</v>
      </c>
      <c r="BL315" s="16" t="s">
        <v>239</v>
      </c>
      <c r="BM315" s="203" t="s">
        <v>1449</v>
      </c>
    </row>
    <row r="316" spans="1:65" s="2" customFormat="1" ht="37.9" customHeight="1">
      <c r="A316" s="33"/>
      <c r="B316" s="34"/>
      <c r="C316" s="191" t="s">
        <v>1172</v>
      </c>
      <c r="D316" s="191" t="s">
        <v>158</v>
      </c>
      <c r="E316" s="192" t="s">
        <v>1450</v>
      </c>
      <c r="F316" s="193" t="s">
        <v>1451</v>
      </c>
      <c r="G316" s="194" t="s">
        <v>174</v>
      </c>
      <c r="H316" s="195">
        <v>8</v>
      </c>
      <c r="I316" s="196"/>
      <c r="J316" s="197">
        <f>ROUND(I316*H316,2)</f>
        <v>0</v>
      </c>
      <c r="K316" s="198"/>
      <c r="L316" s="38"/>
      <c r="M316" s="199" t="s">
        <v>1</v>
      </c>
      <c r="N316" s="200" t="s">
        <v>43</v>
      </c>
      <c r="O316" s="70"/>
      <c r="P316" s="201">
        <f>O316*H316</f>
        <v>0</v>
      </c>
      <c r="Q316" s="201">
        <v>3.8000000000000002E-4</v>
      </c>
      <c r="R316" s="201">
        <f>Q316*H316</f>
        <v>3.0400000000000002E-3</v>
      </c>
      <c r="S316" s="201">
        <v>0</v>
      </c>
      <c r="T316" s="20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03" t="s">
        <v>239</v>
      </c>
      <c r="AT316" s="203" t="s">
        <v>158</v>
      </c>
      <c r="AU316" s="203" t="s">
        <v>87</v>
      </c>
      <c r="AY316" s="16" t="s">
        <v>155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6" t="s">
        <v>85</v>
      </c>
      <c r="BK316" s="204">
        <f>ROUND(I316*H316,2)</f>
        <v>0</v>
      </c>
      <c r="BL316" s="16" t="s">
        <v>239</v>
      </c>
      <c r="BM316" s="203" t="s">
        <v>1452</v>
      </c>
    </row>
    <row r="317" spans="1:65" s="2" customFormat="1" ht="24.2" customHeight="1">
      <c r="A317" s="33"/>
      <c r="B317" s="34"/>
      <c r="C317" s="191" t="s">
        <v>1176</v>
      </c>
      <c r="D317" s="191" t="s">
        <v>158</v>
      </c>
      <c r="E317" s="192" t="s">
        <v>1360</v>
      </c>
      <c r="F317" s="193" t="s">
        <v>1361</v>
      </c>
      <c r="G317" s="194" t="s">
        <v>168</v>
      </c>
      <c r="H317" s="195">
        <v>1</v>
      </c>
      <c r="I317" s="196"/>
      <c r="J317" s="197">
        <f>ROUND(I317*H317,2)</f>
        <v>0</v>
      </c>
      <c r="K317" s="198"/>
      <c r="L317" s="38"/>
      <c r="M317" s="199" t="s">
        <v>1</v>
      </c>
      <c r="N317" s="200" t="s">
        <v>43</v>
      </c>
      <c r="O317" s="70"/>
      <c r="P317" s="201">
        <f>O317*H317</f>
        <v>0</v>
      </c>
      <c r="Q317" s="201">
        <v>4.0000000000000003E-5</v>
      </c>
      <c r="R317" s="201">
        <f>Q317*H317</f>
        <v>4.0000000000000003E-5</v>
      </c>
      <c r="S317" s="201">
        <v>0</v>
      </c>
      <c r="T317" s="20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3" t="s">
        <v>1362</v>
      </c>
      <c r="AT317" s="203" t="s">
        <v>158</v>
      </c>
      <c r="AU317" s="203" t="s">
        <v>87</v>
      </c>
      <c r="AY317" s="16" t="s">
        <v>155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6" t="s">
        <v>85</v>
      </c>
      <c r="BK317" s="204">
        <f>ROUND(I317*H317,2)</f>
        <v>0</v>
      </c>
      <c r="BL317" s="16" t="s">
        <v>1362</v>
      </c>
      <c r="BM317" s="203" t="s">
        <v>1453</v>
      </c>
    </row>
    <row r="318" spans="1:65" s="2" customFormat="1" ht="24.2" customHeight="1">
      <c r="A318" s="33"/>
      <c r="B318" s="34"/>
      <c r="C318" s="221" t="s">
        <v>1181</v>
      </c>
      <c r="D318" s="221" t="s">
        <v>246</v>
      </c>
      <c r="E318" s="222" t="s">
        <v>1364</v>
      </c>
      <c r="F318" s="223" t="s">
        <v>1365</v>
      </c>
      <c r="G318" s="224" t="s">
        <v>168</v>
      </c>
      <c r="H318" s="225">
        <v>1</v>
      </c>
      <c r="I318" s="226"/>
      <c r="J318" s="227">
        <f>ROUND(I318*H318,2)</f>
        <v>0</v>
      </c>
      <c r="K318" s="228"/>
      <c r="L318" s="229"/>
      <c r="M318" s="230" t="s">
        <v>1</v>
      </c>
      <c r="N318" s="231" t="s">
        <v>43</v>
      </c>
      <c r="O318" s="70"/>
      <c r="P318" s="201">
        <f>O318*H318</f>
        <v>0</v>
      </c>
      <c r="Q318" s="201">
        <v>1.4999999999999999E-2</v>
      </c>
      <c r="R318" s="201">
        <f>Q318*H318</f>
        <v>1.4999999999999999E-2</v>
      </c>
      <c r="S318" s="201">
        <v>0</v>
      </c>
      <c r="T318" s="20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3" t="s">
        <v>1362</v>
      </c>
      <c r="AT318" s="203" t="s">
        <v>246</v>
      </c>
      <c r="AU318" s="203" t="s">
        <v>87</v>
      </c>
      <c r="AY318" s="16" t="s">
        <v>155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6" t="s">
        <v>85</v>
      </c>
      <c r="BK318" s="204">
        <f>ROUND(I318*H318,2)</f>
        <v>0</v>
      </c>
      <c r="BL318" s="16" t="s">
        <v>1362</v>
      </c>
      <c r="BM318" s="203" t="s">
        <v>1454</v>
      </c>
    </row>
    <row r="319" spans="1:65" s="13" customFormat="1" ht="11.25">
      <c r="B319" s="205"/>
      <c r="C319" s="206"/>
      <c r="D319" s="207" t="s">
        <v>164</v>
      </c>
      <c r="E319" s="208" t="s">
        <v>1</v>
      </c>
      <c r="F319" s="209" t="s">
        <v>1367</v>
      </c>
      <c r="G319" s="206"/>
      <c r="H319" s="210">
        <v>1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164</v>
      </c>
      <c r="AU319" s="216" t="s">
        <v>87</v>
      </c>
      <c r="AV319" s="13" t="s">
        <v>87</v>
      </c>
      <c r="AW319" s="13" t="s">
        <v>34</v>
      </c>
      <c r="AX319" s="13" t="s">
        <v>85</v>
      </c>
      <c r="AY319" s="216" t="s">
        <v>155</v>
      </c>
    </row>
    <row r="320" spans="1:65" s="2" customFormat="1" ht="24.2" customHeight="1">
      <c r="A320" s="33"/>
      <c r="B320" s="34"/>
      <c r="C320" s="191" t="s">
        <v>1185</v>
      </c>
      <c r="D320" s="191" t="s">
        <v>158</v>
      </c>
      <c r="E320" s="192" t="s">
        <v>1223</v>
      </c>
      <c r="F320" s="193" t="s">
        <v>1224</v>
      </c>
      <c r="G320" s="194" t="s">
        <v>1225</v>
      </c>
      <c r="H320" s="195">
        <v>50</v>
      </c>
      <c r="I320" s="196"/>
      <c r="J320" s="197">
        <f>ROUND(I320*H320,2)</f>
        <v>0</v>
      </c>
      <c r="K320" s="198"/>
      <c r="L320" s="38"/>
      <c r="M320" s="199" t="s">
        <v>1</v>
      </c>
      <c r="N320" s="200" t="s">
        <v>43</v>
      </c>
      <c r="O320" s="70"/>
      <c r="P320" s="201">
        <f>O320*H320</f>
        <v>0</v>
      </c>
      <c r="Q320" s="201">
        <v>0</v>
      </c>
      <c r="R320" s="201">
        <f>Q320*H320</f>
        <v>0</v>
      </c>
      <c r="S320" s="201">
        <v>1E-3</v>
      </c>
      <c r="T320" s="202">
        <f>S320*H320</f>
        <v>0.05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03" t="s">
        <v>239</v>
      </c>
      <c r="AT320" s="203" t="s">
        <v>158</v>
      </c>
      <c r="AU320" s="203" t="s">
        <v>87</v>
      </c>
      <c r="AY320" s="16" t="s">
        <v>155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16" t="s">
        <v>85</v>
      </c>
      <c r="BK320" s="204">
        <f>ROUND(I320*H320,2)</f>
        <v>0</v>
      </c>
      <c r="BL320" s="16" t="s">
        <v>239</v>
      </c>
      <c r="BM320" s="203" t="s">
        <v>1226</v>
      </c>
    </row>
    <row r="321" spans="1:65" s="2" customFormat="1" ht="24.2" customHeight="1">
      <c r="A321" s="33"/>
      <c r="B321" s="34"/>
      <c r="C321" s="191" t="s">
        <v>1189</v>
      </c>
      <c r="D321" s="191" t="s">
        <v>158</v>
      </c>
      <c r="E321" s="192" t="s">
        <v>1228</v>
      </c>
      <c r="F321" s="193" t="s">
        <v>1229</v>
      </c>
      <c r="G321" s="194" t="s">
        <v>352</v>
      </c>
      <c r="H321" s="243"/>
      <c r="I321" s="196"/>
      <c r="J321" s="197">
        <f>ROUND(I321*H321,2)</f>
        <v>0</v>
      </c>
      <c r="K321" s="198"/>
      <c r="L321" s="38"/>
      <c r="M321" s="199" t="s">
        <v>1</v>
      </c>
      <c r="N321" s="200" t="s">
        <v>43</v>
      </c>
      <c r="O321" s="70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03" t="s">
        <v>239</v>
      </c>
      <c r="AT321" s="203" t="s">
        <v>158</v>
      </c>
      <c r="AU321" s="203" t="s">
        <v>87</v>
      </c>
      <c r="AY321" s="16" t="s">
        <v>155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6" t="s">
        <v>85</v>
      </c>
      <c r="BK321" s="204">
        <f>ROUND(I321*H321,2)</f>
        <v>0</v>
      </c>
      <c r="BL321" s="16" t="s">
        <v>239</v>
      </c>
      <c r="BM321" s="203" t="s">
        <v>1230</v>
      </c>
    </row>
    <row r="322" spans="1:65" s="12" customFormat="1" ht="22.9" customHeight="1">
      <c r="B322" s="175"/>
      <c r="C322" s="176"/>
      <c r="D322" s="177" t="s">
        <v>77</v>
      </c>
      <c r="E322" s="189" t="s">
        <v>1231</v>
      </c>
      <c r="F322" s="189" t="s">
        <v>1232</v>
      </c>
      <c r="G322" s="176"/>
      <c r="H322" s="176"/>
      <c r="I322" s="179"/>
      <c r="J322" s="190">
        <f>BK322</f>
        <v>0</v>
      </c>
      <c r="K322" s="176"/>
      <c r="L322" s="181"/>
      <c r="M322" s="182"/>
      <c r="N322" s="183"/>
      <c r="O322" s="183"/>
      <c r="P322" s="184">
        <f>SUM(P323:P331)</f>
        <v>0</v>
      </c>
      <c r="Q322" s="183"/>
      <c r="R322" s="184">
        <f>SUM(R323:R331)</f>
        <v>3.3169150000000003</v>
      </c>
      <c r="S322" s="183"/>
      <c r="T322" s="185">
        <f>SUM(T323:T331)</f>
        <v>0</v>
      </c>
      <c r="AR322" s="186" t="s">
        <v>87</v>
      </c>
      <c r="AT322" s="187" t="s">
        <v>77</v>
      </c>
      <c r="AU322" s="187" t="s">
        <v>85</v>
      </c>
      <c r="AY322" s="186" t="s">
        <v>155</v>
      </c>
      <c r="BK322" s="188">
        <f>SUM(BK323:BK331)</f>
        <v>0</v>
      </c>
    </row>
    <row r="323" spans="1:65" s="2" customFormat="1" ht="14.45" customHeight="1">
      <c r="A323" s="33"/>
      <c r="B323" s="34"/>
      <c r="C323" s="191" t="s">
        <v>1193</v>
      </c>
      <c r="D323" s="191" t="s">
        <v>158</v>
      </c>
      <c r="E323" s="192" t="s">
        <v>1234</v>
      </c>
      <c r="F323" s="193" t="s">
        <v>1235</v>
      </c>
      <c r="G323" s="194" t="s">
        <v>174</v>
      </c>
      <c r="H323" s="195">
        <v>48.5</v>
      </c>
      <c r="I323" s="196"/>
      <c r="J323" s="197">
        <f>ROUND(I323*H323,2)</f>
        <v>0</v>
      </c>
      <c r="K323" s="198"/>
      <c r="L323" s="38"/>
      <c r="M323" s="199" t="s">
        <v>1</v>
      </c>
      <c r="N323" s="200" t="s">
        <v>43</v>
      </c>
      <c r="O323" s="70"/>
      <c r="P323" s="201">
        <f>O323*H323</f>
        <v>0</v>
      </c>
      <c r="Q323" s="201">
        <v>4.0000000000000002E-4</v>
      </c>
      <c r="R323" s="201">
        <f>Q323*H323</f>
        <v>1.9400000000000001E-2</v>
      </c>
      <c r="S323" s="201">
        <v>0</v>
      </c>
      <c r="T323" s="20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3" t="s">
        <v>239</v>
      </c>
      <c r="AT323" s="203" t="s">
        <v>158</v>
      </c>
      <c r="AU323" s="203" t="s">
        <v>87</v>
      </c>
      <c r="AY323" s="16" t="s">
        <v>155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6" t="s">
        <v>85</v>
      </c>
      <c r="BK323" s="204">
        <f>ROUND(I323*H323,2)</f>
        <v>0</v>
      </c>
      <c r="BL323" s="16" t="s">
        <v>239</v>
      </c>
      <c r="BM323" s="203" t="s">
        <v>1236</v>
      </c>
    </row>
    <row r="324" spans="1:65" s="13" customFormat="1" ht="11.25">
      <c r="B324" s="205"/>
      <c r="C324" s="206"/>
      <c r="D324" s="207" t="s">
        <v>164</v>
      </c>
      <c r="E324" s="208" t="s">
        <v>1</v>
      </c>
      <c r="F324" s="209" t="s">
        <v>1381</v>
      </c>
      <c r="G324" s="206"/>
      <c r="H324" s="210">
        <v>48.5</v>
      </c>
      <c r="I324" s="211"/>
      <c r="J324" s="206"/>
      <c r="K324" s="206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164</v>
      </c>
      <c r="AU324" s="216" t="s">
        <v>87</v>
      </c>
      <c r="AV324" s="13" t="s">
        <v>87</v>
      </c>
      <c r="AW324" s="13" t="s">
        <v>34</v>
      </c>
      <c r="AX324" s="13" t="s">
        <v>85</v>
      </c>
      <c r="AY324" s="216" t="s">
        <v>155</v>
      </c>
    </row>
    <row r="325" spans="1:65" s="2" customFormat="1" ht="24.2" customHeight="1">
      <c r="A325" s="33"/>
      <c r="B325" s="34"/>
      <c r="C325" s="191" t="s">
        <v>1197</v>
      </c>
      <c r="D325" s="191" t="s">
        <v>158</v>
      </c>
      <c r="E325" s="192" t="s">
        <v>1238</v>
      </c>
      <c r="F325" s="193" t="s">
        <v>1239</v>
      </c>
      <c r="G325" s="194" t="s">
        <v>174</v>
      </c>
      <c r="H325" s="195">
        <v>48.5</v>
      </c>
      <c r="I325" s="196"/>
      <c r="J325" s="197">
        <f>ROUND(I325*H325,2)</f>
        <v>0</v>
      </c>
      <c r="K325" s="198"/>
      <c r="L325" s="38"/>
      <c r="M325" s="199" t="s">
        <v>1</v>
      </c>
      <c r="N325" s="200" t="s">
        <v>43</v>
      </c>
      <c r="O325" s="70"/>
      <c r="P325" s="201">
        <f>O325*H325</f>
        <v>0</v>
      </c>
      <c r="Q325" s="201">
        <v>7.9000000000000008E-3</v>
      </c>
      <c r="R325" s="201">
        <f>Q325*H325</f>
        <v>0.38315000000000005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3" t="s">
        <v>239</v>
      </c>
      <c r="AT325" s="203" t="s">
        <v>158</v>
      </c>
      <c r="AU325" s="203" t="s">
        <v>87</v>
      </c>
      <c r="AY325" s="16" t="s">
        <v>155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6" t="s">
        <v>85</v>
      </c>
      <c r="BK325" s="204">
        <f>ROUND(I325*H325,2)</f>
        <v>0</v>
      </c>
      <c r="BL325" s="16" t="s">
        <v>239</v>
      </c>
      <c r="BM325" s="203" t="s">
        <v>1240</v>
      </c>
    </row>
    <row r="326" spans="1:65" s="2" customFormat="1" ht="24.2" customHeight="1">
      <c r="A326" s="33"/>
      <c r="B326" s="34"/>
      <c r="C326" s="221" t="s">
        <v>1203</v>
      </c>
      <c r="D326" s="221" t="s">
        <v>246</v>
      </c>
      <c r="E326" s="222" t="s">
        <v>1242</v>
      </c>
      <c r="F326" s="223" t="s">
        <v>1243</v>
      </c>
      <c r="G326" s="224" t="s">
        <v>174</v>
      </c>
      <c r="H326" s="225">
        <v>53.35</v>
      </c>
      <c r="I326" s="226"/>
      <c r="J326" s="227">
        <f>ROUND(I326*H326,2)</f>
        <v>0</v>
      </c>
      <c r="K326" s="228"/>
      <c r="L326" s="229"/>
      <c r="M326" s="230" t="s">
        <v>1</v>
      </c>
      <c r="N326" s="231" t="s">
        <v>43</v>
      </c>
      <c r="O326" s="70"/>
      <c r="P326" s="201">
        <f>O326*H326</f>
        <v>0</v>
      </c>
      <c r="Q326" s="201">
        <v>5.3999999999999999E-2</v>
      </c>
      <c r="R326" s="201">
        <f>Q326*H326</f>
        <v>2.8809</v>
      </c>
      <c r="S326" s="201">
        <v>0</v>
      </c>
      <c r="T326" s="20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03" t="s">
        <v>249</v>
      </c>
      <c r="AT326" s="203" t="s">
        <v>246</v>
      </c>
      <c r="AU326" s="203" t="s">
        <v>87</v>
      </c>
      <c r="AY326" s="16" t="s">
        <v>155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6" t="s">
        <v>85</v>
      </c>
      <c r="BK326" s="204">
        <f>ROUND(I326*H326,2)</f>
        <v>0</v>
      </c>
      <c r="BL326" s="16" t="s">
        <v>239</v>
      </c>
      <c r="BM326" s="203" t="s">
        <v>1244</v>
      </c>
    </row>
    <row r="327" spans="1:65" s="13" customFormat="1" ht="11.25">
      <c r="B327" s="205"/>
      <c r="C327" s="206"/>
      <c r="D327" s="207" t="s">
        <v>164</v>
      </c>
      <c r="E327" s="206"/>
      <c r="F327" s="209" t="s">
        <v>1455</v>
      </c>
      <c r="G327" s="206"/>
      <c r="H327" s="210">
        <v>53.35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164</v>
      </c>
      <c r="AU327" s="216" t="s">
        <v>87</v>
      </c>
      <c r="AV327" s="13" t="s">
        <v>87</v>
      </c>
      <c r="AW327" s="13" t="s">
        <v>4</v>
      </c>
      <c r="AX327" s="13" t="s">
        <v>85</v>
      </c>
      <c r="AY327" s="216" t="s">
        <v>155</v>
      </c>
    </row>
    <row r="328" spans="1:65" s="2" customFormat="1" ht="14.45" customHeight="1">
      <c r="A328" s="33"/>
      <c r="B328" s="34"/>
      <c r="C328" s="191" t="s">
        <v>1209</v>
      </c>
      <c r="D328" s="191" t="s">
        <v>158</v>
      </c>
      <c r="E328" s="192" t="s">
        <v>1247</v>
      </c>
      <c r="F328" s="193" t="s">
        <v>1248</v>
      </c>
      <c r="G328" s="194" t="s">
        <v>179</v>
      </c>
      <c r="H328" s="195">
        <v>97</v>
      </c>
      <c r="I328" s="196"/>
      <c r="J328" s="197">
        <f>ROUND(I328*H328,2)</f>
        <v>0</v>
      </c>
      <c r="K328" s="198"/>
      <c r="L328" s="38"/>
      <c r="M328" s="199" t="s">
        <v>1</v>
      </c>
      <c r="N328" s="200" t="s">
        <v>43</v>
      </c>
      <c r="O328" s="70"/>
      <c r="P328" s="201">
        <f>O328*H328</f>
        <v>0</v>
      </c>
      <c r="Q328" s="201">
        <v>2.3000000000000001E-4</v>
      </c>
      <c r="R328" s="201">
        <f>Q328*H328</f>
        <v>2.231E-2</v>
      </c>
      <c r="S328" s="201">
        <v>0</v>
      </c>
      <c r="T328" s="20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03" t="s">
        <v>239</v>
      </c>
      <c r="AT328" s="203" t="s">
        <v>158</v>
      </c>
      <c r="AU328" s="203" t="s">
        <v>87</v>
      </c>
      <c r="AY328" s="16" t="s">
        <v>155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6" t="s">
        <v>85</v>
      </c>
      <c r="BK328" s="204">
        <f>ROUND(I328*H328,2)</f>
        <v>0</v>
      </c>
      <c r="BL328" s="16" t="s">
        <v>239</v>
      </c>
      <c r="BM328" s="203" t="s">
        <v>1249</v>
      </c>
    </row>
    <row r="329" spans="1:65" s="13" customFormat="1" ht="11.25">
      <c r="B329" s="205"/>
      <c r="C329" s="206"/>
      <c r="D329" s="207" t="s">
        <v>164</v>
      </c>
      <c r="E329" s="208" t="s">
        <v>1</v>
      </c>
      <c r="F329" s="209" t="s">
        <v>1456</v>
      </c>
      <c r="G329" s="206"/>
      <c r="H329" s="210">
        <v>97</v>
      </c>
      <c r="I329" s="211"/>
      <c r="J329" s="206"/>
      <c r="K329" s="206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164</v>
      </c>
      <c r="AU329" s="216" t="s">
        <v>87</v>
      </c>
      <c r="AV329" s="13" t="s">
        <v>87</v>
      </c>
      <c r="AW329" s="13" t="s">
        <v>34</v>
      </c>
      <c r="AX329" s="13" t="s">
        <v>85</v>
      </c>
      <c r="AY329" s="216" t="s">
        <v>155</v>
      </c>
    </row>
    <row r="330" spans="1:65" s="2" customFormat="1" ht="24.2" customHeight="1">
      <c r="A330" s="33"/>
      <c r="B330" s="34"/>
      <c r="C330" s="191" t="s">
        <v>1211</v>
      </c>
      <c r="D330" s="191" t="s">
        <v>158</v>
      </c>
      <c r="E330" s="192" t="s">
        <v>1252</v>
      </c>
      <c r="F330" s="193" t="s">
        <v>1253</v>
      </c>
      <c r="G330" s="194" t="s">
        <v>174</v>
      </c>
      <c r="H330" s="195">
        <v>48.5</v>
      </c>
      <c r="I330" s="196"/>
      <c r="J330" s="197">
        <f>ROUND(I330*H330,2)</f>
        <v>0</v>
      </c>
      <c r="K330" s="198"/>
      <c r="L330" s="38"/>
      <c r="M330" s="199" t="s">
        <v>1</v>
      </c>
      <c r="N330" s="200" t="s">
        <v>43</v>
      </c>
      <c r="O330" s="70"/>
      <c r="P330" s="201">
        <f>O330*H330</f>
        <v>0</v>
      </c>
      <c r="Q330" s="201">
        <v>2.3000000000000001E-4</v>
      </c>
      <c r="R330" s="201">
        <f>Q330*H330</f>
        <v>1.1155E-2</v>
      </c>
      <c r="S330" s="201">
        <v>0</v>
      </c>
      <c r="T330" s="20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3" t="s">
        <v>239</v>
      </c>
      <c r="AT330" s="203" t="s">
        <v>158</v>
      </c>
      <c r="AU330" s="203" t="s">
        <v>87</v>
      </c>
      <c r="AY330" s="16" t="s">
        <v>155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6" t="s">
        <v>85</v>
      </c>
      <c r="BK330" s="204">
        <f>ROUND(I330*H330,2)</f>
        <v>0</v>
      </c>
      <c r="BL330" s="16" t="s">
        <v>239</v>
      </c>
      <c r="BM330" s="203" t="s">
        <v>1254</v>
      </c>
    </row>
    <row r="331" spans="1:65" s="2" customFormat="1" ht="24.2" customHeight="1">
      <c r="A331" s="33"/>
      <c r="B331" s="34"/>
      <c r="C331" s="191" t="s">
        <v>1214</v>
      </c>
      <c r="D331" s="191" t="s">
        <v>158</v>
      </c>
      <c r="E331" s="192" t="s">
        <v>1255</v>
      </c>
      <c r="F331" s="193" t="s">
        <v>1256</v>
      </c>
      <c r="G331" s="194" t="s">
        <v>352</v>
      </c>
      <c r="H331" s="243"/>
      <c r="I331" s="196"/>
      <c r="J331" s="197">
        <f>ROUND(I331*H331,2)</f>
        <v>0</v>
      </c>
      <c r="K331" s="198"/>
      <c r="L331" s="38"/>
      <c r="M331" s="199" t="s">
        <v>1</v>
      </c>
      <c r="N331" s="200" t="s">
        <v>43</v>
      </c>
      <c r="O331" s="70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03" t="s">
        <v>239</v>
      </c>
      <c r="AT331" s="203" t="s">
        <v>158</v>
      </c>
      <c r="AU331" s="203" t="s">
        <v>87</v>
      </c>
      <c r="AY331" s="16" t="s">
        <v>155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16" t="s">
        <v>85</v>
      </c>
      <c r="BK331" s="204">
        <f>ROUND(I331*H331,2)</f>
        <v>0</v>
      </c>
      <c r="BL331" s="16" t="s">
        <v>239</v>
      </c>
      <c r="BM331" s="203" t="s">
        <v>1257</v>
      </c>
    </row>
    <row r="332" spans="1:65" s="12" customFormat="1" ht="22.9" customHeight="1">
      <c r="B332" s="175"/>
      <c r="C332" s="176"/>
      <c r="D332" s="177" t="s">
        <v>77</v>
      </c>
      <c r="E332" s="189" t="s">
        <v>427</v>
      </c>
      <c r="F332" s="189" t="s">
        <v>1258</v>
      </c>
      <c r="G332" s="176"/>
      <c r="H332" s="176"/>
      <c r="I332" s="179"/>
      <c r="J332" s="190">
        <f>BK332</f>
        <v>0</v>
      </c>
      <c r="K332" s="176"/>
      <c r="L332" s="181"/>
      <c r="M332" s="182"/>
      <c r="N332" s="183"/>
      <c r="O332" s="183"/>
      <c r="P332" s="184">
        <f>SUM(P333:P334)</f>
        <v>0</v>
      </c>
      <c r="Q332" s="183"/>
      <c r="R332" s="184">
        <f>SUM(R333:R334)</f>
        <v>1.3599999999999999E-2</v>
      </c>
      <c r="S332" s="183"/>
      <c r="T332" s="185">
        <f>SUM(T333:T334)</f>
        <v>0</v>
      </c>
      <c r="AR332" s="186" t="s">
        <v>87</v>
      </c>
      <c r="AT332" s="187" t="s">
        <v>77</v>
      </c>
      <c r="AU332" s="187" t="s">
        <v>85</v>
      </c>
      <c r="AY332" s="186" t="s">
        <v>155</v>
      </c>
      <c r="BK332" s="188">
        <f>SUM(BK333:BK334)</f>
        <v>0</v>
      </c>
    </row>
    <row r="333" spans="1:65" s="2" customFormat="1" ht="24.2" customHeight="1">
      <c r="A333" s="33"/>
      <c r="B333" s="34"/>
      <c r="C333" s="191" t="s">
        <v>1218</v>
      </c>
      <c r="D333" s="191" t="s">
        <v>158</v>
      </c>
      <c r="E333" s="192" t="s">
        <v>1260</v>
      </c>
      <c r="F333" s="193" t="s">
        <v>1261</v>
      </c>
      <c r="G333" s="194" t="s">
        <v>174</v>
      </c>
      <c r="H333" s="195">
        <v>20</v>
      </c>
      <c r="I333" s="196"/>
      <c r="J333" s="197">
        <f>ROUND(I333*H333,2)</f>
        <v>0</v>
      </c>
      <c r="K333" s="198"/>
      <c r="L333" s="38"/>
      <c r="M333" s="199" t="s">
        <v>1</v>
      </c>
      <c r="N333" s="200" t="s">
        <v>43</v>
      </c>
      <c r="O333" s="70"/>
      <c r="P333" s="201">
        <f>O333*H333</f>
        <v>0</v>
      </c>
      <c r="Q333" s="201">
        <v>6.6E-4</v>
      </c>
      <c r="R333" s="201">
        <f>Q333*H333</f>
        <v>1.32E-2</v>
      </c>
      <c r="S333" s="201">
        <v>0</v>
      </c>
      <c r="T333" s="20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03" t="s">
        <v>239</v>
      </c>
      <c r="AT333" s="203" t="s">
        <v>158</v>
      </c>
      <c r="AU333" s="203" t="s">
        <v>87</v>
      </c>
      <c r="AY333" s="16" t="s">
        <v>155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6" t="s">
        <v>85</v>
      </c>
      <c r="BK333" s="204">
        <f>ROUND(I333*H333,2)</f>
        <v>0</v>
      </c>
      <c r="BL333" s="16" t="s">
        <v>239</v>
      </c>
      <c r="BM333" s="203" t="s">
        <v>1262</v>
      </c>
    </row>
    <row r="334" spans="1:65" s="2" customFormat="1" ht="24.2" customHeight="1">
      <c r="A334" s="33"/>
      <c r="B334" s="34"/>
      <c r="C334" s="191" t="s">
        <v>1222</v>
      </c>
      <c r="D334" s="191" t="s">
        <v>158</v>
      </c>
      <c r="E334" s="192" t="s">
        <v>1264</v>
      </c>
      <c r="F334" s="193" t="s">
        <v>1265</v>
      </c>
      <c r="G334" s="194" t="s">
        <v>174</v>
      </c>
      <c r="H334" s="195">
        <v>20</v>
      </c>
      <c r="I334" s="196"/>
      <c r="J334" s="197">
        <f>ROUND(I334*H334,2)</f>
        <v>0</v>
      </c>
      <c r="K334" s="198"/>
      <c r="L334" s="38"/>
      <c r="M334" s="199" t="s">
        <v>1</v>
      </c>
      <c r="N334" s="200" t="s">
        <v>43</v>
      </c>
      <c r="O334" s="70"/>
      <c r="P334" s="201">
        <f>O334*H334</f>
        <v>0</v>
      </c>
      <c r="Q334" s="201">
        <v>2.0000000000000002E-5</v>
      </c>
      <c r="R334" s="201">
        <f>Q334*H334</f>
        <v>4.0000000000000002E-4</v>
      </c>
      <c r="S334" s="201">
        <v>0</v>
      </c>
      <c r="T334" s="20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03" t="s">
        <v>239</v>
      </c>
      <c r="AT334" s="203" t="s">
        <v>158</v>
      </c>
      <c r="AU334" s="203" t="s">
        <v>87</v>
      </c>
      <c r="AY334" s="16" t="s">
        <v>155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6" t="s">
        <v>85</v>
      </c>
      <c r="BK334" s="204">
        <f>ROUND(I334*H334,2)</f>
        <v>0</v>
      </c>
      <c r="BL334" s="16" t="s">
        <v>239</v>
      </c>
      <c r="BM334" s="203" t="s">
        <v>1266</v>
      </c>
    </row>
    <row r="335" spans="1:65" s="12" customFormat="1" ht="22.9" customHeight="1">
      <c r="B335" s="175"/>
      <c r="C335" s="176"/>
      <c r="D335" s="177" t="s">
        <v>77</v>
      </c>
      <c r="E335" s="189" t="s">
        <v>1267</v>
      </c>
      <c r="F335" s="189" t="s">
        <v>1268</v>
      </c>
      <c r="G335" s="176"/>
      <c r="H335" s="176"/>
      <c r="I335" s="179"/>
      <c r="J335" s="190">
        <f>BK335</f>
        <v>0</v>
      </c>
      <c r="K335" s="176"/>
      <c r="L335" s="181"/>
      <c r="M335" s="182"/>
      <c r="N335" s="183"/>
      <c r="O335" s="183"/>
      <c r="P335" s="184">
        <f>SUM(P336:P339)</f>
        <v>0</v>
      </c>
      <c r="Q335" s="183"/>
      <c r="R335" s="184">
        <f>SUM(R336:R339)</f>
        <v>8.4005999999999997E-2</v>
      </c>
      <c r="S335" s="183"/>
      <c r="T335" s="185">
        <f>SUM(T336:T339)</f>
        <v>0</v>
      </c>
      <c r="AR335" s="186" t="s">
        <v>87</v>
      </c>
      <c r="AT335" s="187" t="s">
        <v>77</v>
      </c>
      <c r="AU335" s="187" t="s">
        <v>85</v>
      </c>
      <c r="AY335" s="186" t="s">
        <v>155</v>
      </c>
      <c r="BK335" s="188">
        <f>SUM(BK336:BK339)</f>
        <v>0</v>
      </c>
    </row>
    <row r="336" spans="1:65" s="2" customFormat="1" ht="24.2" customHeight="1">
      <c r="A336" s="33"/>
      <c r="B336" s="34"/>
      <c r="C336" s="191" t="s">
        <v>1227</v>
      </c>
      <c r="D336" s="191" t="s">
        <v>158</v>
      </c>
      <c r="E336" s="192" t="s">
        <v>1270</v>
      </c>
      <c r="F336" s="193" t="s">
        <v>1271</v>
      </c>
      <c r="G336" s="194" t="s">
        <v>174</v>
      </c>
      <c r="H336" s="195">
        <v>64.62</v>
      </c>
      <c r="I336" s="196"/>
      <c r="J336" s="197">
        <f>ROUND(I336*H336,2)</f>
        <v>0</v>
      </c>
      <c r="K336" s="198"/>
      <c r="L336" s="38"/>
      <c r="M336" s="199" t="s">
        <v>1</v>
      </c>
      <c r="N336" s="200" t="s">
        <v>43</v>
      </c>
      <c r="O336" s="70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239</v>
      </c>
      <c r="AT336" s="203" t="s">
        <v>158</v>
      </c>
      <c r="AU336" s="203" t="s">
        <v>87</v>
      </c>
      <c r="AY336" s="16" t="s">
        <v>155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6" t="s">
        <v>85</v>
      </c>
      <c r="BK336" s="204">
        <f>ROUND(I336*H336,2)</f>
        <v>0</v>
      </c>
      <c r="BL336" s="16" t="s">
        <v>239</v>
      </c>
      <c r="BM336" s="203" t="s">
        <v>1272</v>
      </c>
    </row>
    <row r="337" spans="1:65" s="2" customFormat="1" ht="14.45" customHeight="1">
      <c r="A337" s="33"/>
      <c r="B337" s="34"/>
      <c r="C337" s="221" t="s">
        <v>1233</v>
      </c>
      <c r="D337" s="221" t="s">
        <v>246</v>
      </c>
      <c r="E337" s="222" t="s">
        <v>1275</v>
      </c>
      <c r="F337" s="223" t="s">
        <v>1276</v>
      </c>
      <c r="G337" s="224" t="s">
        <v>174</v>
      </c>
      <c r="H337" s="225">
        <v>64.62</v>
      </c>
      <c r="I337" s="226"/>
      <c r="J337" s="227">
        <f>ROUND(I337*H337,2)</f>
        <v>0</v>
      </c>
      <c r="K337" s="228"/>
      <c r="L337" s="229"/>
      <c r="M337" s="230" t="s">
        <v>1</v>
      </c>
      <c r="N337" s="231" t="s">
        <v>43</v>
      </c>
      <c r="O337" s="70"/>
      <c r="P337" s="201">
        <f>O337*H337</f>
        <v>0</v>
      </c>
      <c r="Q337" s="201">
        <v>1.2999999999999999E-3</v>
      </c>
      <c r="R337" s="201">
        <f>Q337*H337</f>
        <v>8.4005999999999997E-2</v>
      </c>
      <c r="S337" s="201">
        <v>0</v>
      </c>
      <c r="T337" s="20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03" t="s">
        <v>249</v>
      </c>
      <c r="AT337" s="203" t="s">
        <v>246</v>
      </c>
      <c r="AU337" s="203" t="s">
        <v>87</v>
      </c>
      <c r="AY337" s="16" t="s">
        <v>155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6" t="s">
        <v>85</v>
      </c>
      <c r="BK337" s="204">
        <f>ROUND(I337*H337,2)</f>
        <v>0</v>
      </c>
      <c r="BL337" s="16" t="s">
        <v>239</v>
      </c>
      <c r="BM337" s="203" t="s">
        <v>1277</v>
      </c>
    </row>
    <row r="338" spans="1:65" s="2" customFormat="1" ht="19.5">
      <c r="A338" s="33"/>
      <c r="B338" s="34"/>
      <c r="C338" s="35"/>
      <c r="D338" s="207" t="s">
        <v>225</v>
      </c>
      <c r="E338" s="35"/>
      <c r="F338" s="217" t="s">
        <v>1278</v>
      </c>
      <c r="G338" s="35"/>
      <c r="H338" s="35"/>
      <c r="I338" s="218"/>
      <c r="J338" s="35"/>
      <c r="K338" s="35"/>
      <c r="L338" s="38"/>
      <c r="M338" s="219"/>
      <c r="N338" s="220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225</v>
      </c>
      <c r="AU338" s="16" t="s">
        <v>87</v>
      </c>
    </row>
    <row r="339" spans="1:65" s="2" customFormat="1" ht="24.2" customHeight="1">
      <c r="A339" s="33"/>
      <c r="B339" s="34"/>
      <c r="C339" s="191" t="s">
        <v>1237</v>
      </c>
      <c r="D339" s="191" t="s">
        <v>158</v>
      </c>
      <c r="E339" s="192" t="s">
        <v>1280</v>
      </c>
      <c r="F339" s="193" t="s">
        <v>1281</v>
      </c>
      <c r="G339" s="194" t="s">
        <v>352</v>
      </c>
      <c r="H339" s="243"/>
      <c r="I339" s="196"/>
      <c r="J339" s="197">
        <f>ROUND(I339*H339,2)</f>
        <v>0</v>
      </c>
      <c r="K339" s="198"/>
      <c r="L339" s="38"/>
      <c r="M339" s="244" t="s">
        <v>1</v>
      </c>
      <c r="N339" s="245" t="s">
        <v>43</v>
      </c>
      <c r="O339" s="246"/>
      <c r="P339" s="247">
        <f>O339*H339</f>
        <v>0</v>
      </c>
      <c r="Q339" s="247">
        <v>0</v>
      </c>
      <c r="R339" s="247">
        <f>Q339*H339</f>
        <v>0</v>
      </c>
      <c r="S339" s="247">
        <v>0</v>
      </c>
      <c r="T339" s="248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03" t="s">
        <v>239</v>
      </c>
      <c r="AT339" s="203" t="s">
        <v>158</v>
      </c>
      <c r="AU339" s="203" t="s">
        <v>87</v>
      </c>
      <c r="AY339" s="16" t="s">
        <v>155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6" t="s">
        <v>85</v>
      </c>
      <c r="BK339" s="204">
        <f>ROUND(I339*H339,2)</f>
        <v>0</v>
      </c>
      <c r="BL339" s="16" t="s">
        <v>239</v>
      </c>
      <c r="BM339" s="203" t="s">
        <v>1282</v>
      </c>
    </row>
    <row r="340" spans="1:65" s="2" customFormat="1" ht="6.95" customHeight="1">
      <c r="A340" s="3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38"/>
      <c r="M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</row>
  </sheetData>
  <sheetProtection algorithmName="SHA-512" hashValue="FX9HKTgrOGZDte92XIsJEoLYwfR52pPqR2cys4ah5re04E1jPmUw2u0dFY/UHHZ2Km2Il9PDXPJOfqFd1HZGdw==" saltValue="6xjduy/EPakiIJ7TnOvm88ZYgNCcIJB1M6s4IJKXVqmqMDJhtPPigBI/Id+lWCWJlZrMtxws7lyUmK/E5wOnTg==" spinCount="100000" sheet="1" objects="1" scenarios="1" formatColumns="0" formatRows="0" autoFilter="0"/>
  <autoFilter ref="C137:K339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8" t="s">
        <v>119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7" t="s">
        <v>1457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zakázky'!AN8</f>
        <v>19. 10. 2020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zakázky'!E14</f>
        <v>Vyplň údaj</v>
      </c>
      <c r="F18" s="299"/>
      <c r="G18" s="299"/>
      <c r="H18" s="299"/>
      <c r="I18" s="118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zakázky'!E17="","",'Rekapitulace zakázky'!E17)</f>
        <v xml:space="preserve"> </v>
      </c>
      <c r="F21" s="33"/>
      <c r="G21" s="33"/>
      <c r="H21" s="33"/>
      <c r="I21" s="118" t="s">
        <v>28</v>
      </c>
      <c r="J21" s="109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36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0" t="s">
        <v>1</v>
      </c>
      <c r="F27" s="300"/>
      <c r="G27" s="300"/>
      <c r="H27" s="300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33"/>
      <c r="J30" s="125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6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42</v>
      </c>
      <c r="E33" s="118" t="s">
        <v>43</v>
      </c>
      <c r="F33" s="128">
        <f>ROUND((SUM(BE127:BE204)),  2)</f>
        <v>0</v>
      </c>
      <c r="G33" s="33"/>
      <c r="H33" s="33"/>
      <c r="I33" s="129">
        <v>0.21</v>
      </c>
      <c r="J33" s="128">
        <f>ROUND(((SUM(BE127:BE204))*I33),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44</v>
      </c>
      <c r="F34" s="128">
        <f>ROUND((SUM(BF127:BF204)),  2)</f>
        <v>0</v>
      </c>
      <c r="G34" s="33"/>
      <c r="H34" s="33"/>
      <c r="I34" s="129">
        <v>0.15</v>
      </c>
      <c r="J34" s="128">
        <f>ROUND(((SUM(BF127:BF204))*I34),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45</v>
      </c>
      <c r="F35" s="128">
        <f>ROUND((SUM(BG127:BG204)),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46</v>
      </c>
      <c r="F36" s="128">
        <f>ROUND((SUM(BH127:BH204)),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47</v>
      </c>
      <c r="F37" s="128">
        <f>ROUND((SUM(BI127:BI204)),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4" t="str">
        <f>E9</f>
        <v>003 - Oprava zpevněných ploch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Kolín</v>
      </c>
      <c r="G89" s="35"/>
      <c r="H89" s="35"/>
      <c r="I89" s="28" t="s">
        <v>22</v>
      </c>
      <c r="J89" s="65" t="str">
        <f>IF(J12="","",J12)</f>
        <v>19. 10. 2020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1458</v>
      </c>
      <c r="E97" s="155"/>
      <c r="F97" s="155"/>
      <c r="G97" s="155"/>
      <c r="H97" s="155"/>
      <c r="I97" s="155"/>
      <c r="J97" s="156">
        <f>J128</f>
        <v>0</v>
      </c>
      <c r="K97" s="153"/>
      <c r="L97" s="157"/>
    </row>
    <row r="98" spans="1:31" s="9" customFormat="1" ht="24.95" customHeight="1">
      <c r="B98" s="152"/>
      <c r="C98" s="153"/>
      <c r="D98" s="154" t="s">
        <v>1459</v>
      </c>
      <c r="E98" s="155"/>
      <c r="F98" s="155"/>
      <c r="G98" s="155"/>
      <c r="H98" s="155"/>
      <c r="I98" s="155"/>
      <c r="J98" s="156">
        <f>J131</f>
        <v>0</v>
      </c>
      <c r="K98" s="153"/>
      <c r="L98" s="157"/>
    </row>
    <row r="99" spans="1:31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J133</f>
        <v>0</v>
      </c>
      <c r="K99" s="153"/>
      <c r="L99" s="157"/>
    </row>
    <row r="100" spans="1:31" s="10" customFormat="1" ht="19.899999999999999" customHeight="1">
      <c r="B100" s="158"/>
      <c r="C100" s="103"/>
      <c r="D100" s="159" t="s">
        <v>1460</v>
      </c>
      <c r="E100" s="160"/>
      <c r="F100" s="160"/>
      <c r="G100" s="160"/>
      <c r="H100" s="160"/>
      <c r="I100" s="160"/>
      <c r="J100" s="161">
        <f>J134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1461</v>
      </c>
      <c r="E101" s="160"/>
      <c r="F101" s="160"/>
      <c r="G101" s="160"/>
      <c r="H101" s="160"/>
      <c r="I101" s="160"/>
      <c r="J101" s="161">
        <f>J161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1462</v>
      </c>
      <c r="E102" s="160"/>
      <c r="F102" s="160"/>
      <c r="G102" s="160"/>
      <c r="H102" s="160"/>
      <c r="I102" s="160"/>
      <c r="J102" s="161">
        <f>J177</f>
        <v>0</v>
      </c>
      <c r="K102" s="103"/>
      <c r="L102" s="162"/>
    </row>
    <row r="103" spans="1:31" s="10" customFormat="1" ht="19.899999999999999" customHeight="1">
      <c r="B103" s="158"/>
      <c r="C103" s="103"/>
      <c r="D103" s="159" t="s">
        <v>133</v>
      </c>
      <c r="E103" s="160"/>
      <c r="F103" s="160"/>
      <c r="G103" s="160"/>
      <c r="H103" s="160"/>
      <c r="I103" s="160"/>
      <c r="J103" s="161">
        <f>J184</f>
        <v>0</v>
      </c>
      <c r="K103" s="103"/>
      <c r="L103" s="162"/>
    </row>
    <row r="104" spans="1:31" s="9" customFormat="1" ht="24.95" customHeight="1">
      <c r="B104" s="152"/>
      <c r="C104" s="153"/>
      <c r="D104" s="154" t="s">
        <v>134</v>
      </c>
      <c r="E104" s="155"/>
      <c r="F104" s="155"/>
      <c r="G104" s="155"/>
      <c r="H104" s="155"/>
      <c r="I104" s="155"/>
      <c r="J104" s="156">
        <f>J186</f>
        <v>0</v>
      </c>
      <c r="K104" s="153"/>
      <c r="L104" s="157"/>
    </row>
    <row r="105" spans="1:31" s="10" customFormat="1" ht="19.899999999999999" customHeight="1">
      <c r="B105" s="158"/>
      <c r="C105" s="103"/>
      <c r="D105" s="159" t="s">
        <v>1463</v>
      </c>
      <c r="E105" s="160"/>
      <c r="F105" s="160"/>
      <c r="G105" s="160"/>
      <c r="H105" s="160"/>
      <c r="I105" s="160"/>
      <c r="J105" s="161">
        <f>J187</f>
        <v>0</v>
      </c>
      <c r="K105" s="103"/>
      <c r="L105" s="162"/>
    </row>
    <row r="106" spans="1:31" s="10" customFormat="1" ht="19.899999999999999" customHeight="1">
      <c r="B106" s="158"/>
      <c r="C106" s="103"/>
      <c r="D106" s="159" t="s">
        <v>791</v>
      </c>
      <c r="E106" s="160"/>
      <c r="F106" s="160"/>
      <c r="G106" s="160"/>
      <c r="H106" s="160"/>
      <c r="I106" s="160"/>
      <c r="J106" s="161">
        <f>J191</f>
        <v>0</v>
      </c>
      <c r="K106" s="103"/>
      <c r="L106" s="162"/>
    </row>
    <row r="107" spans="1:31" s="10" customFormat="1" ht="19.899999999999999" customHeight="1">
      <c r="B107" s="158"/>
      <c r="C107" s="103"/>
      <c r="D107" s="159" t="s">
        <v>434</v>
      </c>
      <c r="E107" s="160"/>
      <c r="F107" s="160"/>
      <c r="G107" s="160"/>
      <c r="H107" s="160"/>
      <c r="I107" s="160"/>
      <c r="J107" s="161">
        <f>J196</f>
        <v>0</v>
      </c>
      <c r="K107" s="103"/>
      <c r="L107" s="162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140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301" t="str">
        <f>E7</f>
        <v>Oprava objeku OTV</v>
      </c>
      <c r="F117" s="302"/>
      <c r="G117" s="302"/>
      <c r="H117" s="302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119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4" t="str">
        <f>E9</f>
        <v>003 - Oprava zpevněných ploch</v>
      </c>
      <c r="F119" s="303"/>
      <c r="G119" s="303"/>
      <c r="H119" s="303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>Kolín</v>
      </c>
      <c r="G121" s="35"/>
      <c r="H121" s="35"/>
      <c r="I121" s="28" t="s">
        <v>22</v>
      </c>
      <c r="J121" s="65" t="str">
        <f>IF(J12="","",J12)</f>
        <v>19. 10. 2020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5"/>
      <c r="E123" s="35"/>
      <c r="F123" s="26" t="str">
        <f>E15</f>
        <v>Správa železnic, státní organizace</v>
      </c>
      <c r="G123" s="35"/>
      <c r="H123" s="35"/>
      <c r="I123" s="28" t="s">
        <v>32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28" t="s">
        <v>35</v>
      </c>
      <c r="J124" s="31" t="str">
        <f>E24</f>
        <v>L. Ulrich, DiS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141</v>
      </c>
      <c r="D126" s="166" t="s">
        <v>63</v>
      </c>
      <c r="E126" s="166" t="s">
        <v>59</v>
      </c>
      <c r="F126" s="166" t="s">
        <v>60</v>
      </c>
      <c r="G126" s="166" t="s">
        <v>142</v>
      </c>
      <c r="H126" s="166" t="s">
        <v>143</v>
      </c>
      <c r="I126" s="166" t="s">
        <v>144</v>
      </c>
      <c r="J126" s="167" t="s">
        <v>125</v>
      </c>
      <c r="K126" s="168" t="s">
        <v>145</v>
      </c>
      <c r="L126" s="169"/>
      <c r="M126" s="74" t="s">
        <v>1</v>
      </c>
      <c r="N126" s="75" t="s">
        <v>42</v>
      </c>
      <c r="O126" s="75" t="s">
        <v>146</v>
      </c>
      <c r="P126" s="75" t="s">
        <v>147</v>
      </c>
      <c r="Q126" s="75" t="s">
        <v>148</v>
      </c>
      <c r="R126" s="75" t="s">
        <v>149</v>
      </c>
      <c r="S126" s="75" t="s">
        <v>150</v>
      </c>
      <c r="T126" s="76" t="s">
        <v>151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152</v>
      </c>
      <c r="D127" s="35"/>
      <c r="E127" s="35"/>
      <c r="F127" s="35"/>
      <c r="G127" s="35"/>
      <c r="H127" s="35"/>
      <c r="I127" s="35"/>
      <c r="J127" s="170">
        <f>BK127</f>
        <v>0</v>
      </c>
      <c r="K127" s="35"/>
      <c r="L127" s="38"/>
      <c r="M127" s="77"/>
      <c r="N127" s="171"/>
      <c r="O127" s="78"/>
      <c r="P127" s="172">
        <f>P128+P131+P133+P186</f>
        <v>0</v>
      </c>
      <c r="Q127" s="78"/>
      <c r="R127" s="172">
        <f>R128+R131+R133+R186</f>
        <v>333.04282919999997</v>
      </c>
      <c r="S127" s="78"/>
      <c r="T127" s="173">
        <f>T128+T131+T133+T186</f>
        <v>36.295250000000003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77</v>
      </c>
      <c r="AU127" s="16" t="s">
        <v>127</v>
      </c>
      <c r="BK127" s="174">
        <f>BK128+BK131+BK133+BK186</f>
        <v>0</v>
      </c>
    </row>
    <row r="128" spans="1:63" s="12" customFormat="1" ht="25.9" customHeight="1">
      <c r="B128" s="175"/>
      <c r="C128" s="176"/>
      <c r="D128" s="177" t="s">
        <v>77</v>
      </c>
      <c r="E128" s="178" t="s">
        <v>1464</v>
      </c>
      <c r="F128" s="178" t="s">
        <v>1465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SUM(P129:P130)</f>
        <v>0</v>
      </c>
      <c r="Q128" s="183"/>
      <c r="R128" s="184">
        <f>SUM(R129:R130)</f>
        <v>0</v>
      </c>
      <c r="S128" s="183"/>
      <c r="T128" s="185">
        <f>SUM(T129:T130)</f>
        <v>0</v>
      </c>
      <c r="AR128" s="186" t="s">
        <v>162</v>
      </c>
      <c r="AT128" s="187" t="s">
        <v>77</v>
      </c>
      <c r="AU128" s="187" t="s">
        <v>78</v>
      </c>
      <c r="AY128" s="186" t="s">
        <v>155</v>
      </c>
      <c r="BK128" s="188">
        <f>SUM(BK129:BK130)</f>
        <v>0</v>
      </c>
    </row>
    <row r="129" spans="1:65" s="2" customFormat="1" ht="14.45" customHeight="1">
      <c r="A129" s="33"/>
      <c r="B129" s="34"/>
      <c r="C129" s="191" t="s">
        <v>85</v>
      </c>
      <c r="D129" s="191" t="s">
        <v>158</v>
      </c>
      <c r="E129" s="192" t="s">
        <v>1466</v>
      </c>
      <c r="F129" s="193" t="s">
        <v>1465</v>
      </c>
      <c r="G129" s="194" t="s">
        <v>1</v>
      </c>
      <c r="H129" s="195">
        <v>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43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1362</v>
      </c>
      <c r="AT129" s="203" t="s">
        <v>158</v>
      </c>
      <c r="AU129" s="203" t="s">
        <v>85</v>
      </c>
      <c r="AY129" s="16" t="s">
        <v>155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85</v>
      </c>
      <c r="BK129" s="204">
        <f>ROUND(I129*H129,2)</f>
        <v>0</v>
      </c>
      <c r="BL129" s="16" t="s">
        <v>1362</v>
      </c>
      <c r="BM129" s="203" t="s">
        <v>1467</v>
      </c>
    </row>
    <row r="130" spans="1:65" s="2" customFormat="1" ht="146.25">
      <c r="A130" s="33"/>
      <c r="B130" s="34"/>
      <c r="C130" s="35"/>
      <c r="D130" s="207" t="s">
        <v>225</v>
      </c>
      <c r="E130" s="35"/>
      <c r="F130" s="217" t="s">
        <v>1468</v>
      </c>
      <c r="G130" s="35"/>
      <c r="H130" s="35"/>
      <c r="I130" s="218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225</v>
      </c>
      <c r="AU130" s="16" t="s">
        <v>85</v>
      </c>
    </row>
    <row r="131" spans="1:65" s="12" customFormat="1" ht="25.9" customHeight="1">
      <c r="B131" s="175"/>
      <c r="C131" s="176"/>
      <c r="D131" s="177" t="s">
        <v>77</v>
      </c>
      <c r="E131" s="178" t="s">
        <v>536</v>
      </c>
      <c r="F131" s="178" t="s">
        <v>1469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</f>
        <v>0</v>
      </c>
      <c r="Q131" s="183"/>
      <c r="R131" s="184">
        <f>R132</f>
        <v>0</v>
      </c>
      <c r="S131" s="183"/>
      <c r="T131" s="185">
        <f>T132</f>
        <v>0</v>
      </c>
      <c r="AR131" s="186" t="s">
        <v>85</v>
      </c>
      <c r="AT131" s="187" t="s">
        <v>77</v>
      </c>
      <c r="AU131" s="187" t="s">
        <v>78</v>
      </c>
      <c r="AY131" s="186" t="s">
        <v>155</v>
      </c>
      <c r="BK131" s="188">
        <f>BK132</f>
        <v>0</v>
      </c>
    </row>
    <row r="132" spans="1:65" s="2" customFormat="1" ht="49.15" customHeight="1">
      <c r="A132" s="33"/>
      <c r="B132" s="34"/>
      <c r="C132" s="191" t="s">
        <v>87</v>
      </c>
      <c r="D132" s="191" t="s">
        <v>158</v>
      </c>
      <c r="E132" s="192" t="s">
        <v>1470</v>
      </c>
      <c r="F132" s="193" t="s">
        <v>1471</v>
      </c>
      <c r="G132" s="194" t="s">
        <v>187</v>
      </c>
      <c r="H132" s="195">
        <v>1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43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162</v>
      </c>
      <c r="AT132" s="203" t="s">
        <v>158</v>
      </c>
      <c r="AU132" s="203" t="s">
        <v>85</v>
      </c>
      <c r="AY132" s="16" t="s">
        <v>155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85</v>
      </c>
      <c r="BK132" s="204">
        <f>ROUND(I132*H132,2)</f>
        <v>0</v>
      </c>
      <c r="BL132" s="16" t="s">
        <v>162</v>
      </c>
      <c r="BM132" s="203" t="s">
        <v>1472</v>
      </c>
    </row>
    <row r="133" spans="1:65" s="12" customFormat="1" ht="25.9" customHeight="1">
      <c r="B133" s="175"/>
      <c r="C133" s="176"/>
      <c r="D133" s="177" t="s">
        <v>77</v>
      </c>
      <c r="E133" s="178" t="s">
        <v>153</v>
      </c>
      <c r="F133" s="178" t="s">
        <v>154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P134+P161+P177+P184</f>
        <v>0</v>
      </c>
      <c r="Q133" s="183"/>
      <c r="R133" s="184">
        <f>R134+R161+R177+R184</f>
        <v>332.81277419999998</v>
      </c>
      <c r="S133" s="183"/>
      <c r="T133" s="185">
        <f>T134+T161+T177+T184</f>
        <v>36.09525</v>
      </c>
      <c r="AR133" s="186" t="s">
        <v>85</v>
      </c>
      <c r="AT133" s="187" t="s">
        <v>77</v>
      </c>
      <c r="AU133" s="187" t="s">
        <v>78</v>
      </c>
      <c r="AY133" s="186" t="s">
        <v>155</v>
      </c>
      <c r="BK133" s="188">
        <f>BK134+BK161+BK177+BK184</f>
        <v>0</v>
      </c>
    </row>
    <row r="134" spans="1:65" s="12" customFormat="1" ht="22.9" customHeight="1">
      <c r="B134" s="175"/>
      <c r="C134" s="176"/>
      <c r="D134" s="177" t="s">
        <v>77</v>
      </c>
      <c r="E134" s="189" t="s">
        <v>85</v>
      </c>
      <c r="F134" s="189" t="s">
        <v>1473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SUM(P135:P160)</f>
        <v>0</v>
      </c>
      <c r="Q134" s="183"/>
      <c r="R134" s="184">
        <f>SUM(R135:R160)</f>
        <v>206.529</v>
      </c>
      <c r="S134" s="183"/>
      <c r="T134" s="185">
        <f>SUM(T135:T160)</f>
        <v>36.09525</v>
      </c>
      <c r="AR134" s="186" t="s">
        <v>85</v>
      </c>
      <c r="AT134" s="187" t="s">
        <v>77</v>
      </c>
      <c r="AU134" s="187" t="s">
        <v>85</v>
      </c>
      <c r="AY134" s="186" t="s">
        <v>155</v>
      </c>
      <c r="BK134" s="188">
        <f>SUM(BK135:BK160)</f>
        <v>0</v>
      </c>
    </row>
    <row r="135" spans="1:65" s="2" customFormat="1" ht="37.9" customHeight="1">
      <c r="A135" s="33"/>
      <c r="B135" s="34"/>
      <c r="C135" s="191" t="s">
        <v>156</v>
      </c>
      <c r="D135" s="191" t="s">
        <v>158</v>
      </c>
      <c r="E135" s="192" t="s">
        <v>1474</v>
      </c>
      <c r="F135" s="193" t="s">
        <v>1475</v>
      </c>
      <c r="G135" s="194" t="s">
        <v>174</v>
      </c>
      <c r="H135" s="195">
        <v>50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43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162</v>
      </c>
      <c r="AT135" s="203" t="s">
        <v>158</v>
      </c>
      <c r="AU135" s="203" t="s">
        <v>87</v>
      </c>
      <c r="AY135" s="16" t="s">
        <v>155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85</v>
      </c>
      <c r="BK135" s="204">
        <f>ROUND(I135*H135,2)</f>
        <v>0</v>
      </c>
      <c r="BL135" s="16" t="s">
        <v>162</v>
      </c>
      <c r="BM135" s="203" t="s">
        <v>1476</v>
      </c>
    </row>
    <row r="136" spans="1:65" s="2" customFormat="1" ht="24.2" customHeight="1">
      <c r="A136" s="33"/>
      <c r="B136" s="34"/>
      <c r="C136" s="191" t="s">
        <v>162</v>
      </c>
      <c r="D136" s="191" t="s">
        <v>158</v>
      </c>
      <c r="E136" s="192" t="s">
        <v>1477</v>
      </c>
      <c r="F136" s="193" t="s">
        <v>1478</v>
      </c>
      <c r="G136" s="194" t="s">
        <v>174</v>
      </c>
      <c r="H136" s="195">
        <v>50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43</v>
      </c>
      <c r="O136" s="70"/>
      <c r="P136" s="201">
        <f>O136*H136</f>
        <v>0</v>
      </c>
      <c r="Q136" s="201">
        <v>1.8000000000000001E-4</v>
      </c>
      <c r="R136" s="201">
        <f>Q136*H136</f>
        <v>9.0000000000000011E-3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162</v>
      </c>
      <c r="AT136" s="203" t="s">
        <v>158</v>
      </c>
      <c r="AU136" s="203" t="s">
        <v>87</v>
      </c>
      <c r="AY136" s="16" t="s">
        <v>155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162</v>
      </c>
      <c r="BM136" s="203" t="s">
        <v>1479</v>
      </c>
    </row>
    <row r="137" spans="1:65" s="2" customFormat="1" ht="24.2" customHeight="1">
      <c r="A137" s="33"/>
      <c r="B137" s="34"/>
      <c r="C137" s="191" t="s">
        <v>184</v>
      </c>
      <c r="D137" s="191" t="s">
        <v>158</v>
      </c>
      <c r="E137" s="192" t="s">
        <v>1480</v>
      </c>
      <c r="F137" s="193" t="s">
        <v>1481</v>
      </c>
      <c r="G137" s="194" t="s">
        <v>174</v>
      </c>
      <c r="H137" s="195">
        <v>141.55000000000001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43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0.255</v>
      </c>
      <c r="T137" s="202">
        <f>S137*H137</f>
        <v>36.09525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162</v>
      </c>
      <c r="AT137" s="203" t="s">
        <v>158</v>
      </c>
      <c r="AU137" s="203" t="s">
        <v>87</v>
      </c>
      <c r="AY137" s="16" t="s">
        <v>155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85</v>
      </c>
      <c r="BK137" s="204">
        <f>ROUND(I137*H137,2)</f>
        <v>0</v>
      </c>
      <c r="BL137" s="16" t="s">
        <v>162</v>
      </c>
      <c r="BM137" s="203" t="s">
        <v>1482</v>
      </c>
    </row>
    <row r="138" spans="1:65" s="13" customFormat="1" ht="11.25">
      <c r="B138" s="205"/>
      <c r="C138" s="206"/>
      <c r="D138" s="207" t="s">
        <v>164</v>
      </c>
      <c r="E138" s="208" t="s">
        <v>1</v>
      </c>
      <c r="F138" s="209" t="s">
        <v>1483</v>
      </c>
      <c r="G138" s="206"/>
      <c r="H138" s="210">
        <v>25.55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164</v>
      </c>
      <c r="AU138" s="216" t="s">
        <v>87</v>
      </c>
      <c r="AV138" s="13" t="s">
        <v>87</v>
      </c>
      <c r="AW138" s="13" t="s">
        <v>34</v>
      </c>
      <c r="AX138" s="13" t="s">
        <v>78</v>
      </c>
      <c r="AY138" s="216" t="s">
        <v>155</v>
      </c>
    </row>
    <row r="139" spans="1:65" s="13" customFormat="1" ht="11.25">
      <c r="B139" s="205"/>
      <c r="C139" s="206"/>
      <c r="D139" s="207" t="s">
        <v>164</v>
      </c>
      <c r="E139" s="208" t="s">
        <v>1</v>
      </c>
      <c r="F139" s="209" t="s">
        <v>1484</v>
      </c>
      <c r="G139" s="206"/>
      <c r="H139" s="210">
        <v>16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164</v>
      </c>
      <c r="AU139" s="216" t="s">
        <v>87</v>
      </c>
      <c r="AV139" s="13" t="s">
        <v>87</v>
      </c>
      <c r="AW139" s="13" t="s">
        <v>34</v>
      </c>
      <c r="AX139" s="13" t="s">
        <v>78</v>
      </c>
      <c r="AY139" s="216" t="s">
        <v>155</v>
      </c>
    </row>
    <row r="140" spans="1:65" s="13" customFormat="1" ht="11.25">
      <c r="B140" s="205"/>
      <c r="C140" s="206"/>
      <c r="D140" s="207" t="s">
        <v>164</v>
      </c>
      <c r="E140" s="208" t="s">
        <v>1</v>
      </c>
      <c r="F140" s="209" t="s">
        <v>1485</v>
      </c>
      <c r="G140" s="206"/>
      <c r="H140" s="210">
        <v>100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164</v>
      </c>
      <c r="AU140" s="216" t="s">
        <v>87</v>
      </c>
      <c r="AV140" s="13" t="s">
        <v>87</v>
      </c>
      <c r="AW140" s="13" t="s">
        <v>34</v>
      </c>
      <c r="AX140" s="13" t="s">
        <v>78</v>
      </c>
      <c r="AY140" s="216" t="s">
        <v>155</v>
      </c>
    </row>
    <row r="141" spans="1:65" s="14" customFormat="1" ht="11.25">
      <c r="B141" s="232"/>
      <c r="C141" s="233"/>
      <c r="D141" s="207" t="s">
        <v>164</v>
      </c>
      <c r="E141" s="234" t="s">
        <v>1</v>
      </c>
      <c r="F141" s="235" t="s">
        <v>277</v>
      </c>
      <c r="G141" s="233"/>
      <c r="H141" s="236">
        <v>141.55000000000001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164</v>
      </c>
      <c r="AU141" s="242" t="s">
        <v>87</v>
      </c>
      <c r="AV141" s="14" t="s">
        <v>162</v>
      </c>
      <c r="AW141" s="14" t="s">
        <v>34</v>
      </c>
      <c r="AX141" s="14" t="s">
        <v>85</v>
      </c>
      <c r="AY141" s="242" t="s">
        <v>155</v>
      </c>
    </row>
    <row r="142" spans="1:65" s="2" customFormat="1" ht="24.2" customHeight="1">
      <c r="A142" s="33"/>
      <c r="B142" s="34"/>
      <c r="C142" s="191" t="s">
        <v>170</v>
      </c>
      <c r="D142" s="191" t="s">
        <v>158</v>
      </c>
      <c r="E142" s="192" t="s">
        <v>1486</v>
      </c>
      <c r="F142" s="193" t="s">
        <v>1487</v>
      </c>
      <c r="G142" s="194" t="s">
        <v>161</v>
      </c>
      <c r="H142" s="195">
        <v>103.26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43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162</v>
      </c>
      <c r="AT142" s="203" t="s">
        <v>158</v>
      </c>
      <c r="AU142" s="203" t="s">
        <v>87</v>
      </c>
      <c r="AY142" s="16" t="s">
        <v>155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162</v>
      </c>
      <c r="BM142" s="203" t="s">
        <v>1488</v>
      </c>
    </row>
    <row r="143" spans="1:65" s="13" customFormat="1" ht="22.5">
      <c r="B143" s="205"/>
      <c r="C143" s="206"/>
      <c r="D143" s="207" t="s">
        <v>164</v>
      </c>
      <c r="E143" s="208" t="s">
        <v>1</v>
      </c>
      <c r="F143" s="209" t="s">
        <v>1489</v>
      </c>
      <c r="G143" s="206"/>
      <c r="H143" s="210">
        <v>30.66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164</v>
      </c>
      <c r="AU143" s="216" t="s">
        <v>87</v>
      </c>
      <c r="AV143" s="13" t="s">
        <v>87</v>
      </c>
      <c r="AW143" s="13" t="s">
        <v>34</v>
      </c>
      <c r="AX143" s="13" t="s">
        <v>78</v>
      </c>
      <c r="AY143" s="216" t="s">
        <v>155</v>
      </c>
    </row>
    <row r="144" spans="1:65" s="13" customFormat="1" ht="22.5">
      <c r="B144" s="205"/>
      <c r="C144" s="206"/>
      <c r="D144" s="207" t="s">
        <v>164</v>
      </c>
      <c r="E144" s="208" t="s">
        <v>1</v>
      </c>
      <c r="F144" s="209" t="s">
        <v>1490</v>
      </c>
      <c r="G144" s="206"/>
      <c r="H144" s="210">
        <v>19.2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164</v>
      </c>
      <c r="AU144" s="216" t="s">
        <v>87</v>
      </c>
      <c r="AV144" s="13" t="s">
        <v>87</v>
      </c>
      <c r="AW144" s="13" t="s">
        <v>34</v>
      </c>
      <c r="AX144" s="13" t="s">
        <v>78</v>
      </c>
      <c r="AY144" s="216" t="s">
        <v>155</v>
      </c>
    </row>
    <row r="145" spans="1:65" s="13" customFormat="1" ht="22.5">
      <c r="B145" s="205"/>
      <c r="C145" s="206"/>
      <c r="D145" s="207" t="s">
        <v>164</v>
      </c>
      <c r="E145" s="208" t="s">
        <v>1</v>
      </c>
      <c r="F145" s="209" t="s">
        <v>1491</v>
      </c>
      <c r="G145" s="206"/>
      <c r="H145" s="210">
        <v>53.4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164</v>
      </c>
      <c r="AU145" s="216" t="s">
        <v>87</v>
      </c>
      <c r="AV145" s="13" t="s">
        <v>87</v>
      </c>
      <c r="AW145" s="13" t="s">
        <v>34</v>
      </c>
      <c r="AX145" s="13" t="s">
        <v>78</v>
      </c>
      <c r="AY145" s="216" t="s">
        <v>155</v>
      </c>
    </row>
    <row r="146" spans="1:65" s="14" customFormat="1" ht="11.25">
      <c r="B146" s="232"/>
      <c r="C146" s="233"/>
      <c r="D146" s="207" t="s">
        <v>164</v>
      </c>
      <c r="E146" s="234" t="s">
        <v>1</v>
      </c>
      <c r="F146" s="235" t="s">
        <v>277</v>
      </c>
      <c r="G146" s="233"/>
      <c r="H146" s="236">
        <v>103.26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164</v>
      </c>
      <c r="AU146" s="242" t="s">
        <v>87</v>
      </c>
      <c r="AV146" s="14" t="s">
        <v>162</v>
      </c>
      <c r="AW146" s="14" t="s">
        <v>34</v>
      </c>
      <c r="AX146" s="14" t="s">
        <v>85</v>
      </c>
      <c r="AY146" s="242" t="s">
        <v>155</v>
      </c>
    </row>
    <row r="147" spans="1:65" s="2" customFormat="1" ht="24.2" customHeight="1">
      <c r="A147" s="33"/>
      <c r="B147" s="34"/>
      <c r="C147" s="191" t="s">
        <v>192</v>
      </c>
      <c r="D147" s="191" t="s">
        <v>158</v>
      </c>
      <c r="E147" s="192" t="s">
        <v>1492</v>
      </c>
      <c r="F147" s="193" t="s">
        <v>1493</v>
      </c>
      <c r="G147" s="194" t="s">
        <v>161</v>
      </c>
      <c r="H147" s="195">
        <v>22.2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43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162</v>
      </c>
      <c r="AT147" s="203" t="s">
        <v>158</v>
      </c>
      <c r="AU147" s="203" t="s">
        <v>87</v>
      </c>
      <c r="AY147" s="16" t="s">
        <v>155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162</v>
      </c>
      <c r="BM147" s="203" t="s">
        <v>1494</v>
      </c>
    </row>
    <row r="148" spans="1:65" s="2" customFormat="1" ht="39">
      <c r="A148" s="33"/>
      <c r="B148" s="34"/>
      <c r="C148" s="35"/>
      <c r="D148" s="207" t="s">
        <v>225</v>
      </c>
      <c r="E148" s="35"/>
      <c r="F148" s="217" t="s">
        <v>1495</v>
      </c>
      <c r="G148" s="35"/>
      <c r="H148" s="35"/>
      <c r="I148" s="218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225</v>
      </c>
      <c r="AU148" s="16" t="s">
        <v>87</v>
      </c>
    </row>
    <row r="149" spans="1:65" s="13" customFormat="1" ht="11.25">
      <c r="B149" s="205"/>
      <c r="C149" s="206"/>
      <c r="D149" s="207" t="s">
        <v>164</v>
      </c>
      <c r="E149" s="208" t="s">
        <v>1</v>
      </c>
      <c r="F149" s="209" t="s">
        <v>1496</v>
      </c>
      <c r="G149" s="206"/>
      <c r="H149" s="210">
        <v>22.2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155</v>
      </c>
    </row>
    <row r="150" spans="1:65" s="2" customFormat="1" ht="14.45" customHeight="1">
      <c r="A150" s="33"/>
      <c r="B150" s="34"/>
      <c r="C150" s="191" t="s">
        <v>199</v>
      </c>
      <c r="D150" s="191" t="s">
        <v>158</v>
      </c>
      <c r="E150" s="192" t="s">
        <v>1497</v>
      </c>
      <c r="F150" s="193" t="s">
        <v>1498</v>
      </c>
      <c r="G150" s="194" t="s">
        <v>174</v>
      </c>
      <c r="H150" s="195">
        <v>141.55000000000001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43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162</v>
      </c>
      <c r="AT150" s="203" t="s">
        <v>158</v>
      </c>
      <c r="AU150" s="203" t="s">
        <v>87</v>
      </c>
      <c r="AY150" s="16" t="s">
        <v>155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162</v>
      </c>
      <c r="BM150" s="203" t="s">
        <v>1499</v>
      </c>
    </row>
    <row r="151" spans="1:65" s="2" customFormat="1" ht="24.2" customHeight="1">
      <c r="A151" s="33"/>
      <c r="B151" s="34"/>
      <c r="C151" s="191" t="s">
        <v>182</v>
      </c>
      <c r="D151" s="191" t="s">
        <v>158</v>
      </c>
      <c r="E151" s="192" t="s">
        <v>1500</v>
      </c>
      <c r="F151" s="193" t="s">
        <v>1501</v>
      </c>
      <c r="G151" s="194" t="s">
        <v>161</v>
      </c>
      <c r="H151" s="195">
        <v>125.46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43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162</v>
      </c>
      <c r="AT151" s="203" t="s">
        <v>158</v>
      </c>
      <c r="AU151" s="203" t="s">
        <v>87</v>
      </c>
      <c r="AY151" s="16" t="s">
        <v>155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162</v>
      </c>
      <c r="BM151" s="203" t="s">
        <v>1502</v>
      </c>
    </row>
    <row r="152" spans="1:65" s="13" customFormat="1" ht="11.25">
      <c r="B152" s="205"/>
      <c r="C152" s="206"/>
      <c r="D152" s="207" t="s">
        <v>164</v>
      </c>
      <c r="E152" s="208" t="s">
        <v>1</v>
      </c>
      <c r="F152" s="209" t="s">
        <v>1503</v>
      </c>
      <c r="G152" s="206"/>
      <c r="H152" s="210">
        <v>125.46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164</v>
      </c>
      <c r="AU152" s="216" t="s">
        <v>87</v>
      </c>
      <c r="AV152" s="13" t="s">
        <v>87</v>
      </c>
      <c r="AW152" s="13" t="s">
        <v>34</v>
      </c>
      <c r="AX152" s="13" t="s">
        <v>85</v>
      </c>
      <c r="AY152" s="216" t="s">
        <v>155</v>
      </c>
    </row>
    <row r="153" spans="1:65" s="2" customFormat="1" ht="24.2" customHeight="1">
      <c r="A153" s="33"/>
      <c r="B153" s="34"/>
      <c r="C153" s="191" t="s">
        <v>207</v>
      </c>
      <c r="D153" s="191" t="s">
        <v>158</v>
      </c>
      <c r="E153" s="192" t="s">
        <v>1504</v>
      </c>
      <c r="F153" s="193" t="s">
        <v>1505</v>
      </c>
      <c r="G153" s="194" t="s">
        <v>161</v>
      </c>
      <c r="H153" s="195">
        <v>125.46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43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162</v>
      </c>
      <c r="AT153" s="203" t="s">
        <v>158</v>
      </c>
      <c r="AU153" s="203" t="s">
        <v>87</v>
      </c>
      <c r="AY153" s="16" t="s">
        <v>155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162</v>
      </c>
      <c r="BM153" s="203" t="s">
        <v>1506</v>
      </c>
    </row>
    <row r="154" spans="1:65" s="2" customFormat="1" ht="24.2" customHeight="1">
      <c r="A154" s="33"/>
      <c r="B154" s="34"/>
      <c r="C154" s="191" t="s">
        <v>212</v>
      </c>
      <c r="D154" s="191" t="s">
        <v>158</v>
      </c>
      <c r="E154" s="192" t="s">
        <v>1507</v>
      </c>
      <c r="F154" s="193" t="s">
        <v>1508</v>
      </c>
      <c r="G154" s="194" t="s">
        <v>161</v>
      </c>
      <c r="H154" s="195">
        <v>125.46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43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162</v>
      </c>
      <c r="AT154" s="203" t="s">
        <v>158</v>
      </c>
      <c r="AU154" s="203" t="s">
        <v>87</v>
      </c>
      <c r="AY154" s="16" t="s">
        <v>155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162</v>
      </c>
      <c r="BM154" s="203" t="s">
        <v>1509</v>
      </c>
    </row>
    <row r="155" spans="1:65" s="2" customFormat="1" ht="14.45" customHeight="1">
      <c r="A155" s="33"/>
      <c r="B155" s="34"/>
      <c r="C155" s="191" t="s">
        <v>216</v>
      </c>
      <c r="D155" s="191" t="s">
        <v>158</v>
      </c>
      <c r="E155" s="192" t="s">
        <v>1510</v>
      </c>
      <c r="F155" s="193" t="s">
        <v>1511</v>
      </c>
      <c r="G155" s="194" t="s">
        <v>161</v>
      </c>
      <c r="H155" s="195">
        <v>125.46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43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162</v>
      </c>
      <c r="AT155" s="203" t="s">
        <v>158</v>
      </c>
      <c r="AU155" s="203" t="s">
        <v>87</v>
      </c>
      <c r="AY155" s="16" t="s">
        <v>155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162</v>
      </c>
      <c r="BM155" s="203" t="s">
        <v>1512</v>
      </c>
    </row>
    <row r="156" spans="1:65" s="2" customFormat="1" ht="37.9" customHeight="1">
      <c r="A156" s="33"/>
      <c r="B156" s="34"/>
      <c r="C156" s="191" t="s">
        <v>221</v>
      </c>
      <c r="D156" s="191" t="s">
        <v>158</v>
      </c>
      <c r="E156" s="192" t="s">
        <v>951</v>
      </c>
      <c r="F156" s="193" t="s">
        <v>1513</v>
      </c>
      <c r="G156" s="194" t="s">
        <v>202</v>
      </c>
      <c r="H156" s="195">
        <v>225.828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43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162</v>
      </c>
      <c r="AT156" s="203" t="s">
        <v>158</v>
      </c>
      <c r="AU156" s="203" t="s">
        <v>87</v>
      </c>
      <c r="AY156" s="16" t="s">
        <v>155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162</v>
      </c>
      <c r="BM156" s="203" t="s">
        <v>1514</v>
      </c>
    </row>
    <row r="157" spans="1:65" s="13" customFormat="1" ht="11.25">
      <c r="B157" s="205"/>
      <c r="C157" s="206"/>
      <c r="D157" s="207" t="s">
        <v>164</v>
      </c>
      <c r="E157" s="206"/>
      <c r="F157" s="209" t="s">
        <v>1515</v>
      </c>
      <c r="G157" s="206"/>
      <c r="H157" s="210">
        <v>225.828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164</v>
      </c>
      <c r="AU157" s="216" t="s">
        <v>87</v>
      </c>
      <c r="AV157" s="13" t="s">
        <v>87</v>
      </c>
      <c r="AW157" s="13" t="s">
        <v>4</v>
      </c>
      <c r="AX157" s="13" t="s">
        <v>85</v>
      </c>
      <c r="AY157" s="216" t="s">
        <v>155</v>
      </c>
    </row>
    <row r="158" spans="1:65" s="2" customFormat="1" ht="24.2" customHeight="1">
      <c r="A158" s="33"/>
      <c r="B158" s="34"/>
      <c r="C158" s="191" t="s">
        <v>229</v>
      </c>
      <c r="D158" s="191" t="s">
        <v>158</v>
      </c>
      <c r="E158" s="192" t="s">
        <v>1516</v>
      </c>
      <c r="F158" s="193" t="s">
        <v>1517</v>
      </c>
      <c r="G158" s="194" t="s">
        <v>161</v>
      </c>
      <c r="H158" s="195">
        <v>103.26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43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162</v>
      </c>
      <c r="AT158" s="203" t="s">
        <v>158</v>
      </c>
      <c r="AU158" s="203" t="s">
        <v>87</v>
      </c>
      <c r="AY158" s="16" t="s">
        <v>155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162</v>
      </c>
      <c r="BM158" s="203" t="s">
        <v>1518</v>
      </c>
    </row>
    <row r="159" spans="1:65" s="2" customFormat="1" ht="14.45" customHeight="1">
      <c r="A159" s="33"/>
      <c r="B159" s="34"/>
      <c r="C159" s="221" t="s">
        <v>8</v>
      </c>
      <c r="D159" s="221" t="s">
        <v>246</v>
      </c>
      <c r="E159" s="222" t="s">
        <v>1519</v>
      </c>
      <c r="F159" s="223" t="s">
        <v>1520</v>
      </c>
      <c r="G159" s="224" t="s">
        <v>202</v>
      </c>
      <c r="H159" s="225">
        <v>206.52</v>
      </c>
      <c r="I159" s="226"/>
      <c r="J159" s="227">
        <f>ROUND(I159*H159,2)</f>
        <v>0</v>
      </c>
      <c r="K159" s="228"/>
      <c r="L159" s="229"/>
      <c r="M159" s="230" t="s">
        <v>1</v>
      </c>
      <c r="N159" s="231" t="s">
        <v>43</v>
      </c>
      <c r="O159" s="70"/>
      <c r="P159" s="201">
        <f>O159*H159</f>
        <v>0</v>
      </c>
      <c r="Q159" s="201">
        <v>1</v>
      </c>
      <c r="R159" s="201">
        <f>Q159*H159</f>
        <v>206.52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199</v>
      </c>
      <c r="AT159" s="203" t="s">
        <v>246</v>
      </c>
      <c r="AU159" s="203" t="s">
        <v>87</v>
      </c>
      <c r="AY159" s="16" t="s">
        <v>155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162</v>
      </c>
      <c r="BM159" s="203" t="s">
        <v>1521</v>
      </c>
    </row>
    <row r="160" spans="1:65" s="13" customFormat="1" ht="11.25">
      <c r="B160" s="205"/>
      <c r="C160" s="206"/>
      <c r="D160" s="207" t="s">
        <v>164</v>
      </c>
      <c r="E160" s="206"/>
      <c r="F160" s="209" t="s">
        <v>1522</v>
      </c>
      <c r="G160" s="206"/>
      <c r="H160" s="210">
        <v>206.52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164</v>
      </c>
      <c r="AU160" s="216" t="s">
        <v>87</v>
      </c>
      <c r="AV160" s="13" t="s">
        <v>87</v>
      </c>
      <c r="AW160" s="13" t="s">
        <v>4</v>
      </c>
      <c r="AX160" s="13" t="s">
        <v>85</v>
      </c>
      <c r="AY160" s="216" t="s">
        <v>155</v>
      </c>
    </row>
    <row r="161" spans="1:65" s="12" customFormat="1" ht="22.9" customHeight="1">
      <c r="B161" s="175"/>
      <c r="C161" s="176"/>
      <c r="D161" s="177" t="s">
        <v>77</v>
      </c>
      <c r="E161" s="189" t="s">
        <v>184</v>
      </c>
      <c r="F161" s="189" t="s">
        <v>1523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SUM(P162:P176)</f>
        <v>0</v>
      </c>
      <c r="Q161" s="183"/>
      <c r="R161" s="184">
        <f>SUM(R162:R176)</f>
        <v>126.2837742</v>
      </c>
      <c r="S161" s="183"/>
      <c r="T161" s="185">
        <f>SUM(T162:T176)</f>
        <v>0</v>
      </c>
      <c r="AR161" s="186" t="s">
        <v>85</v>
      </c>
      <c r="AT161" s="187" t="s">
        <v>77</v>
      </c>
      <c r="AU161" s="187" t="s">
        <v>85</v>
      </c>
      <c r="AY161" s="186" t="s">
        <v>155</v>
      </c>
      <c r="BK161" s="188">
        <f>SUM(BK162:BK176)</f>
        <v>0</v>
      </c>
    </row>
    <row r="162" spans="1:65" s="2" customFormat="1" ht="14.45" customHeight="1">
      <c r="A162" s="33"/>
      <c r="B162" s="34"/>
      <c r="C162" s="191" t="s">
        <v>239</v>
      </c>
      <c r="D162" s="191" t="s">
        <v>158</v>
      </c>
      <c r="E162" s="192" t="s">
        <v>1524</v>
      </c>
      <c r="F162" s="193" t="s">
        <v>1525</v>
      </c>
      <c r="G162" s="194" t="s">
        <v>161</v>
      </c>
      <c r="H162" s="195">
        <v>10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43</v>
      </c>
      <c r="O162" s="70"/>
      <c r="P162" s="201">
        <f>O162*H162</f>
        <v>0</v>
      </c>
      <c r="Q162" s="201">
        <v>1.48</v>
      </c>
      <c r="R162" s="201">
        <f>Q162*H162</f>
        <v>14.8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162</v>
      </c>
      <c r="AT162" s="203" t="s">
        <v>158</v>
      </c>
      <c r="AU162" s="203" t="s">
        <v>87</v>
      </c>
      <c r="AY162" s="16" t="s">
        <v>155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162</v>
      </c>
      <c r="BM162" s="203" t="s">
        <v>1526</v>
      </c>
    </row>
    <row r="163" spans="1:65" s="13" customFormat="1" ht="11.25">
      <c r="B163" s="205"/>
      <c r="C163" s="206"/>
      <c r="D163" s="207" t="s">
        <v>164</v>
      </c>
      <c r="E163" s="208" t="s">
        <v>1</v>
      </c>
      <c r="F163" s="209" t="s">
        <v>1527</v>
      </c>
      <c r="G163" s="206"/>
      <c r="H163" s="210">
        <v>10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164</v>
      </c>
      <c r="AU163" s="216" t="s">
        <v>87</v>
      </c>
      <c r="AV163" s="13" t="s">
        <v>87</v>
      </c>
      <c r="AW163" s="13" t="s">
        <v>34</v>
      </c>
      <c r="AX163" s="13" t="s">
        <v>85</v>
      </c>
      <c r="AY163" s="216" t="s">
        <v>155</v>
      </c>
    </row>
    <row r="164" spans="1:65" s="2" customFormat="1" ht="24.2" customHeight="1">
      <c r="A164" s="33"/>
      <c r="B164" s="34"/>
      <c r="C164" s="191" t="s">
        <v>245</v>
      </c>
      <c r="D164" s="191" t="s">
        <v>158</v>
      </c>
      <c r="E164" s="192" t="s">
        <v>1528</v>
      </c>
      <c r="F164" s="193" t="s">
        <v>1529</v>
      </c>
      <c r="G164" s="194" t="s">
        <v>174</v>
      </c>
      <c r="H164" s="195">
        <v>74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43</v>
      </c>
      <c r="O164" s="70"/>
      <c r="P164" s="201">
        <f>O164*H164</f>
        <v>0</v>
      </c>
      <c r="Q164" s="201">
        <v>0.39600000000000002</v>
      </c>
      <c r="R164" s="201">
        <f>Q164*H164</f>
        <v>29.304000000000002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162</v>
      </c>
      <c r="AT164" s="203" t="s">
        <v>158</v>
      </c>
      <c r="AU164" s="203" t="s">
        <v>87</v>
      </c>
      <c r="AY164" s="16" t="s">
        <v>155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162</v>
      </c>
      <c r="BM164" s="203" t="s">
        <v>1530</v>
      </c>
    </row>
    <row r="165" spans="1:65" s="13" customFormat="1" ht="11.25">
      <c r="B165" s="205"/>
      <c r="C165" s="206"/>
      <c r="D165" s="207" t="s">
        <v>164</v>
      </c>
      <c r="E165" s="208" t="s">
        <v>1</v>
      </c>
      <c r="F165" s="209" t="s">
        <v>1531</v>
      </c>
      <c r="G165" s="206"/>
      <c r="H165" s="210">
        <v>74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164</v>
      </c>
      <c r="AU165" s="216" t="s">
        <v>87</v>
      </c>
      <c r="AV165" s="13" t="s">
        <v>87</v>
      </c>
      <c r="AW165" s="13" t="s">
        <v>34</v>
      </c>
      <c r="AX165" s="13" t="s">
        <v>85</v>
      </c>
      <c r="AY165" s="216" t="s">
        <v>155</v>
      </c>
    </row>
    <row r="166" spans="1:65" s="2" customFormat="1" ht="24.2" customHeight="1">
      <c r="A166" s="33"/>
      <c r="B166" s="34"/>
      <c r="C166" s="191" t="s">
        <v>252</v>
      </c>
      <c r="D166" s="191" t="s">
        <v>158</v>
      </c>
      <c r="E166" s="192" t="s">
        <v>1532</v>
      </c>
      <c r="F166" s="193" t="s">
        <v>1533</v>
      </c>
      <c r="G166" s="194" t="s">
        <v>174</v>
      </c>
      <c r="H166" s="195">
        <v>74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43</v>
      </c>
      <c r="O166" s="70"/>
      <c r="P166" s="201">
        <f>O166*H166</f>
        <v>0</v>
      </c>
      <c r="Q166" s="201">
        <v>0.106</v>
      </c>
      <c r="R166" s="201">
        <f>Q166*H166</f>
        <v>7.8439999999999994</v>
      </c>
      <c r="S166" s="201">
        <v>0</v>
      </c>
      <c r="T166" s="20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162</v>
      </c>
      <c r="AT166" s="203" t="s">
        <v>158</v>
      </c>
      <c r="AU166" s="203" t="s">
        <v>87</v>
      </c>
      <c r="AY166" s="16" t="s">
        <v>155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85</v>
      </c>
      <c r="BK166" s="204">
        <f>ROUND(I166*H166,2)</f>
        <v>0</v>
      </c>
      <c r="BL166" s="16" t="s">
        <v>162</v>
      </c>
      <c r="BM166" s="203" t="s">
        <v>1534</v>
      </c>
    </row>
    <row r="167" spans="1:65" s="2" customFormat="1" ht="24.2" customHeight="1">
      <c r="A167" s="33"/>
      <c r="B167" s="34"/>
      <c r="C167" s="191" t="s">
        <v>257</v>
      </c>
      <c r="D167" s="191" t="s">
        <v>158</v>
      </c>
      <c r="E167" s="192" t="s">
        <v>1535</v>
      </c>
      <c r="F167" s="193" t="s">
        <v>1536</v>
      </c>
      <c r="G167" s="194" t="s">
        <v>174</v>
      </c>
      <c r="H167" s="195">
        <v>141.55000000000001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43</v>
      </c>
      <c r="O167" s="70"/>
      <c r="P167" s="201">
        <f>O167*H167</f>
        <v>0</v>
      </c>
      <c r="Q167" s="201">
        <v>0.14610000000000001</v>
      </c>
      <c r="R167" s="201">
        <f>Q167*H167</f>
        <v>20.680455000000002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162</v>
      </c>
      <c r="AT167" s="203" t="s">
        <v>158</v>
      </c>
      <c r="AU167" s="203" t="s">
        <v>87</v>
      </c>
      <c r="AY167" s="16" t="s">
        <v>155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162</v>
      </c>
      <c r="BM167" s="203" t="s">
        <v>1537</v>
      </c>
    </row>
    <row r="168" spans="1:65" s="2" customFormat="1" ht="14.45" customHeight="1">
      <c r="A168" s="33"/>
      <c r="B168" s="34"/>
      <c r="C168" s="221" t="s">
        <v>262</v>
      </c>
      <c r="D168" s="221" t="s">
        <v>246</v>
      </c>
      <c r="E168" s="222" t="s">
        <v>1538</v>
      </c>
      <c r="F168" s="223" t="s">
        <v>1539</v>
      </c>
      <c r="G168" s="224" t="s">
        <v>174</v>
      </c>
      <c r="H168" s="225">
        <v>155.70500000000001</v>
      </c>
      <c r="I168" s="226"/>
      <c r="J168" s="227">
        <f>ROUND(I168*H168,2)</f>
        <v>0</v>
      </c>
      <c r="K168" s="228"/>
      <c r="L168" s="229"/>
      <c r="M168" s="230" t="s">
        <v>1</v>
      </c>
      <c r="N168" s="231" t="s">
        <v>43</v>
      </c>
      <c r="O168" s="70"/>
      <c r="P168" s="201">
        <f>O168*H168</f>
        <v>0</v>
      </c>
      <c r="Q168" s="201">
        <v>0.13200000000000001</v>
      </c>
      <c r="R168" s="201">
        <f>Q168*H168</f>
        <v>20.553060000000002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199</v>
      </c>
      <c r="AT168" s="203" t="s">
        <v>246</v>
      </c>
      <c r="AU168" s="203" t="s">
        <v>87</v>
      </c>
      <c r="AY168" s="16" t="s">
        <v>155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162</v>
      </c>
      <c r="BM168" s="203" t="s">
        <v>1540</v>
      </c>
    </row>
    <row r="169" spans="1:65" s="13" customFormat="1" ht="11.25">
      <c r="B169" s="205"/>
      <c r="C169" s="206"/>
      <c r="D169" s="207" t="s">
        <v>164</v>
      </c>
      <c r="E169" s="206"/>
      <c r="F169" s="209" t="s">
        <v>1541</v>
      </c>
      <c r="G169" s="206"/>
      <c r="H169" s="210">
        <v>155.70500000000001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164</v>
      </c>
      <c r="AU169" s="216" t="s">
        <v>87</v>
      </c>
      <c r="AV169" s="13" t="s">
        <v>87</v>
      </c>
      <c r="AW169" s="13" t="s">
        <v>4</v>
      </c>
      <c r="AX169" s="13" t="s">
        <v>85</v>
      </c>
      <c r="AY169" s="216" t="s">
        <v>155</v>
      </c>
    </row>
    <row r="170" spans="1:65" s="2" customFormat="1" ht="24.2" customHeight="1">
      <c r="A170" s="33"/>
      <c r="B170" s="34"/>
      <c r="C170" s="191" t="s">
        <v>7</v>
      </c>
      <c r="D170" s="191" t="s">
        <v>158</v>
      </c>
      <c r="E170" s="192" t="s">
        <v>1542</v>
      </c>
      <c r="F170" s="193" t="s">
        <v>1543</v>
      </c>
      <c r="G170" s="194" t="s">
        <v>179</v>
      </c>
      <c r="H170" s="195">
        <v>173.1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43</v>
      </c>
      <c r="O170" s="70"/>
      <c r="P170" s="201">
        <f>O170*H170</f>
        <v>0</v>
      </c>
      <c r="Q170" s="201">
        <v>0.1295</v>
      </c>
      <c r="R170" s="201">
        <f>Q170*H170</f>
        <v>22.416450000000001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162</v>
      </c>
      <c r="AT170" s="203" t="s">
        <v>158</v>
      </c>
      <c r="AU170" s="203" t="s">
        <v>87</v>
      </c>
      <c r="AY170" s="16" t="s">
        <v>155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162</v>
      </c>
      <c r="BM170" s="203" t="s">
        <v>1544</v>
      </c>
    </row>
    <row r="171" spans="1:65" s="13" customFormat="1" ht="11.25">
      <c r="B171" s="205"/>
      <c r="C171" s="206"/>
      <c r="D171" s="207" t="s">
        <v>164</v>
      </c>
      <c r="E171" s="208" t="s">
        <v>1</v>
      </c>
      <c r="F171" s="209" t="s">
        <v>1545</v>
      </c>
      <c r="G171" s="206"/>
      <c r="H171" s="210">
        <v>51.1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164</v>
      </c>
      <c r="AU171" s="216" t="s">
        <v>87</v>
      </c>
      <c r="AV171" s="13" t="s">
        <v>87</v>
      </c>
      <c r="AW171" s="13" t="s">
        <v>34</v>
      </c>
      <c r="AX171" s="13" t="s">
        <v>78</v>
      </c>
      <c r="AY171" s="216" t="s">
        <v>155</v>
      </c>
    </row>
    <row r="172" spans="1:65" s="13" customFormat="1" ht="11.25">
      <c r="B172" s="205"/>
      <c r="C172" s="206"/>
      <c r="D172" s="207" t="s">
        <v>164</v>
      </c>
      <c r="E172" s="208" t="s">
        <v>1</v>
      </c>
      <c r="F172" s="209" t="s">
        <v>1546</v>
      </c>
      <c r="G172" s="206"/>
      <c r="H172" s="210">
        <v>32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164</v>
      </c>
      <c r="AU172" s="216" t="s">
        <v>87</v>
      </c>
      <c r="AV172" s="13" t="s">
        <v>87</v>
      </c>
      <c r="AW172" s="13" t="s">
        <v>34</v>
      </c>
      <c r="AX172" s="13" t="s">
        <v>78</v>
      </c>
      <c r="AY172" s="216" t="s">
        <v>155</v>
      </c>
    </row>
    <row r="173" spans="1:65" s="13" customFormat="1" ht="11.25">
      <c r="B173" s="205"/>
      <c r="C173" s="206"/>
      <c r="D173" s="207" t="s">
        <v>164</v>
      </c>
      <c r="E173" s="208" t="s">
        <v>1</v>
      </c>
      <c r="F173" s="209" t="s">
        <v>1547</v>
      </c>
      <c r="G173" s="206"/>
      <c r="H173" s="210">
        <v>90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164</v>
      </c>
      <c r="AU173" s="216" t="s">
        <v>87</v>
      </c>
      <c r="AV173" s="13" t="s">
        <v>87</v>
      </c>
      <c r="AW173" s="13" t="s">
        <v>34</v>
      </c>
      <c r="AX173" s="13" t="s">
        <v>78</v>
      </c>
      <c r="AY173" s="216" t="s">
        <v>155</v>
      </c>
    </row>
    <row r="174" spans="1:65" s="14" customFormat="1" ht="11.25">
      <c r="B174" s="232"/>
      <c r="C174" s="233"/>
      <c r="D174" s="207" t="s">
        <v>164</v>
      </c>
      <c r="E174" s="234" t="s">
        <v>1</v>
      </c>
      <c r="F174" s="235" t="s">
        <v>277</v>
      </c>
      <c r="G174" s="233"/>
      <c r="H174" s="236">
        <v>173.1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164</v>
      </c>
      <c r="AU174" s="242" t="s">
        <v>87</v>
      </c>
      <c r="AV174" s="14" t="s">
        <v>162</v>
      </c>
      <c r="AW174" s="14" t="s">
        <v>34</v>
      </c>
      <c r="AX174" s="14" t="s">
        <v>85</v>
      </c>
      <c r="AY174" s="242" t="s">
        <v>155</v>
      </c>
    </row>
    <row r="175" spans="1:65" s="2" customFormat="1" ht="14.45" customHeight="1">
      <c r="A175" s="33"/>
      <c r="B175" s="34"/>
      <c r="C175" s="221" t="s">
        <v>270</v>
      </c>
      <c r="D175" s="221" t="s">
        <v>246</v>
      </c>
      <c r="E175" s="222" t="s">
        <v>1548</v>
      </c>
      <c r="F175" s="223" t="s">
        <v>1549</v>
      </c>
      <c r="G175" s="224" t="s">
        <v>179</v>
      </c>
      <c r="H175" s="225">
        <v>190.41</v>
      </c>
      <c r="I175" s="226"/>
      <c r="J175" s="227">
        <f>ROUND(I175*H175,2)</f>
        <v>0</v>
      </c>
      <c r="K175" s="228"/>
      <c r="L175" s="229"/>
      <c r="M175" s="230" t="s">
        <v>1</v>
      </c>
      <c r="N175" s="231" t="s">
        <v>43</v>
      </c>
      <c r="O175" s="70"/>
      <c r="P175" s="201">
        <f>O175*H175</f>
        <v>0</v>
      </c>
      <c r="Q175" s="201">
        <v>5.6120000000000003E-2</v>
      </c>
      <c r="R175" s="201">
        <f>Q175*H175</f>
        <v>10.6858092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199</v>
      </c>
      <c r="AT175" s="203" t="s">
        <v>246</v>
      </c>
      <c r="AU175" s="203" t="s">
        <v>87</v>
      </c>
      <c r="AY175" s="16" t="s">
        <v>155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162</v>
      </c>
      <c r="BM175" s="203" t="s">
        <v>1550</v>
      </c>
    </row>
    <row r="176" spans="1:65" s="13" customFormat="1" ht="11.25">
      <c r="B176" s="205"/>
      <c r="C176" s="206"/>
      <c r="D176" s="207" t="s">
        <v>164</v>
      </c>
      <c r="E176" s="206"/>
      <c r="F176" s="209" t="s">
        <v>1551</v>
      </c>
      <c r="G176" s="206"/>
      <c r="H176" s="210">
        <v>190.41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164</v>
      </c>
      <c r="AU176" s="216" t="s">
        <v>87</v>
      </c>
      <c r="AV176" s="13" t="s">
        <v>87</v>
      </c>
      <c r="AW176" s="13" t="s">
        <v>4</v>
      </c>
      <c r="AX176" s="13" t="s">
        <v>85</v>
      </c>
      <c r="AY176" s="216" t="s">
        <v>155</v>
      </c>
    </row>
    <row r="177" spans="1:65" s="12" customFormat="1" ht="22.9" customHeight="1">
      <c r="B177" s="175"/>
      <c r="C177" s="176"/>
      <c r="D177" s="177" t="s">
        <v>77</v>
      </c>
      <c r="E177" s="189" t="s">
        <v>197</v>
      </c>
      <c r="F177" s="189" t="s">
        <v>1552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SUM(P178:P183)</f>
        <v>0</v>
      </c>
      <c r="Q177" s="183"/>
      <c r="R177" s="184">
        <f>SUM(R178:R183)</f>
        <v>0</v>
      </c>
      <c r="S177" s="183"/>
      <c r="T177" s="185">
        <f>SUM(T178:T183)</f>
        <v>0</v>
      </c>
      <c r="AR177" s="186" t="s">
        <v>85</v>
      </c>
      <c r="AT177" s="187" t="s">
        <v>77</v>
      </c>
      <c r="AU177" s="187" t="s">
        <v>85</v>
      </c>
      <c r="AY177" s="186" t="s">
        <v>155</v>
      </c>
      <c r="BK177" s="188">
        <f>SUM(BK178:BK183)</f>
        <v>0</v>
      </c>
    </row>
    <row r="178" spans="1:65" s="2" customFormat="1" ht="24.2" customHeight="1">
      <c r="A178" s="33"/>
      <c r="B178" s="34"/>
      <c r="C178" s="191" t="s">
        <v>278</v>
      </c>
      <c r="D178" s="191" t="s">
        <v>158</v>
      </c>
      <c r="E178" s="192" t="s">
        <v>939</v>
      </c>
      <c r="F178" s="193" t="s">
        <v>940</v>
      </c>
      <c r="G178" s="194" t="s">
        <v>202</v>
      </c>
      <c r="H178" s="195">
        <v>36.295000000000002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43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162</v>
      </c>
      <c r="AT178" s="203" t="s">
        <v>158</v>
      </c>
      <c r="AU178" s="203" t="s">
        <v>87</v>
      </c>
      <c r="AY178" s="16" t="s">
        <v>155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162</v>
      </c>
      <c r="BM178" s="203" t="s">
        <v>1553</v>
      </c>
    </row>
    <row r="179" spans="1:65" s="2" customFormat="1" ht="24.2" customHeight="1">
      <c r="A179" s="33"/>
      <c r="B179" s="34"/>
      <c r="C179" s="191" t="s">
        <v>283</v>
      </c>
      <c r="D179" s="191" t="s">
        <v>158</v>
      </c>
      <c r="E179" s="192" t="s">
        <v>204</v>
      </c>
      <c r="F179" s="193" t="s">
        <v>942</v>
      </c>
      <c r="G179" s="194" t="s">
        <v>202</v>
      </c>
      <c r="H179" s="195">
        <v>36.295000000000002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43</v>
      </c>
      <c r="O179" s="70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162</v>
      </c>
      <c r="AT179" s="203" t="s">
        <v>158</v>
      </c>
      <c r="AU179" s="203" t="s">
        <v>87</v>
      </c>
      <c r="AY179" s="16" t="s">
        <v>155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162</v>
      </c>
      <c r="BM179" s="203" t="s">
        <v>1554</v>
      </c>
    </row>
    <row r="180" spans="1:65" s="2" customFormat="1" ht="24.2" customHeight="1">
      <c r="A180" s="33"/>
      <c r="B180" s="34"/>
      <c r="C180" s="191" t="s">
        <v>291</v>
      </c>
      <c r="D180" s="191" t="s">
        <v>158</v>
      </c>
      <c r="E180" s="192" t="s">
        <v>208</v>
      </c>
      <c r="F180" s="193" t="s">
        <v>209</v>
      </c>
      <c r="G180" s="194" t="s">
        <v>202</v>
      </c>
      <c r="H180" s="195">
        <v>689.60500000000002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43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162</v>
      </c>
      <c r="AT180" s="203" t="s">
        <v>158</v>
      </c>
      <c r="AU180" s="203" t="s">
        <v>87</v>
      </c>
      <c r="AY180" s="16" t="s">
        <v>155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162</v>
      </c>
      <c r="BM180" s="203" t="s">
        <v>1555</v>
      </c>
    </row>
    <row r="181" spans="1:65" s="13" customFormat="1" ht="11.25">
      <c r="B181" s="205"/>
      <c r="C181" s="206"/>
      <c r="D181" s="207" t="s">
        <v>164</v>
      </c>
      <c r="E181" s="206"/>
      <c r="F181" s="209" t="s">
        <v>1556</v>
      </c>
      <c r="G181" s="206"/>
      <c r="H181" s="210">
        <v>689.60500000000002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164</v>
      </c>
      <c r="AU181" s="216" t="s">
        <v>87</v>
      </c>
      <c r="AV181" s="13" t="s">
        <v>87</v>
      </c>
      <c r="AW181" s="13" t="s">
        <v>4</v>
      </c>
      <c r="AX181" s="13" t="s">
        <v>85</v>
      </c>
      <c r="AY181" s="216" t="s">
        <v>155</v>
      </c>
    </row>
    <row r="182" spans="1:65" s="2" customFormat="1" ht="37.9" customHeight="1">
      <c r="A182" s="33"/>
      <c r="B182" s="34"/>
      <c r="C182" s="191" t="s">
        <v>297</v>
      </c>
      <c r="D182" s="191" t="s">
        <v>158</v>
      </c>
      <c r="E182" s="192" t="s">
        <v>1557</v>
      </c>
      <c r="F182" s="193" t="s">
        <v>1558</v>
      </c>
      <c r="G182" s="194" t="s">
        <v>202</v>
      </c>
      <c r="H182" s="195">
        <v>36.094999999999999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43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162</v>
      </c>
      <c r="AT182" s="203" t="s">
        <v>158</v>
      </c>
      <c r="AU182" s="203" t="s">
        <v>87</v>
      </c>
      <c r="AY182" s="16" t="s">
        <v>155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162</v>
      </c>
      <c r="BM182" s="203" t="s">
        <v>1559</v>
      </c>
    </row>
    <row r="183" spans="1:65" s="2" customFormat="1" ht="24.2" customHeight="1">
      <c r="A183" s="33"/>
      <c r="B183" s="34"/>
      <c r="C183" s="191" t="s">
        <v>301</v>
      </c>
      <c r="D183" s="191" t="s">
        <v>158</v>
      </c>
      <c r="E183" s="192" t="s">
        <v>217</v>
      </c>
      <c r="F183" s="193" t="s">
        <v>218</v>
      </c>
      <c r="G183" s="194" t="s">
        <v>202</v>
      </c>
      <c r="H183" s="195">
        <v>0.2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43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162</v>
      </c>
      <c r="AT183" s="203" t="s">
        <v>158</v>
      </c>
      <c r="AU183" s="203" t="s">
        <v>87</v>
      </c>
      <c r="AY183" s="16" t="s">
        <v>155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162</v>
      </c>
      <c r="BM183" s="203" t="s">
        <v>1560</v>
      </c>
    </row>
    <row r="184" spans="1:65" s="12" customFormat="1" ht="22.9" customHeight="1">
      <c r="B184" s="175"/>
      <c r="C184" s="176"/>
      <c r="D184" s="177" t="s">
        <v>77</v>
      </c>
      <c r="E184" s="189" t="s">
        <v>227</v>
      </c>
      <c r="F184" s="189" t="s">
        <v>228</v>
      </c>
      <c r="G184" s="176"/>
      <c r="H184" s="176"/>
      <c r="I184" s="179"/>
      <c r="J184" s="190">
        <f>BK184</f>
        <v>0</v>
      </c>
      <c r="K184" s="176"/>
      <c r="L184" s="181"/>
      <c r="M184" s="182"/>
      <c r="N184" s="183"/>
      <c r="O184" s="183"/>
      <c r="P184" s="184">
        <f>P185</f>
        <v>0</v>
      </c>
      <c r="Q184" s="183"/>
      <c r="R184" s="184">
        <f>R185</f>
        <v>0</v>
      </c>
      <c r="S184" s="183"/>
      <c r="T184" s="185">
        <f>T185</f>
        <v>0</v>
      </c>
      <c r="AR184" s="186" t="s">
        <v>85</v>
      </c>
      <c r="AT184" s="187" t="s">
        <v>77</v>
      </c>
      <c r="AU184" s="187" t="s">
        <v>85</v>
      </c>
      <c r="AY184" s="186" t="s">
        <v>155</v>
      </c>
      <c r="BK184" s="188">
        <f>BK185</f>
        <v>0</v>
      </c>
    </row>
    <row r="185" spans="1:65" s="2" customFormat="1" ht="24.2" customHeight="1">
      <c r="A185" s="33"/>
      <c r="B185" s="34"/>
      <c r="C185" s="191" t="s">
        <v>305</v>
      </c>
      <c r="D185" s="191" t="s">
        <v>158</v>
      </c>
      <c r="E185" s="192" t="s">
        <v>1561</v>
      </c>
      <c r="F185" s="193" t="s">
        <v>1562</v>
      </c>
      <c r="G185" s="194" t="s">
        <v>202</v>
      </c>
      <c r="H185" s="195">
        <v>332.81299999999999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43</v>
      </c>
      <c r="O185" s="70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162</v>
      </c>
      <c r="AT185" s="203" t="s">
        <v>158</v>
      </c>
      <c r="AU185" s="203" t="s">
        <v>87</v>
      </c>
      <c r="AY185" s="16" t="s">
        <v>155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162</v>
      </c>
      <c r="BM185" s="203" t="s">
        <v>1563</v>
      </c>
    </row>
    <row r="186" spans="1:65" s="12" customFormat="1" ht="25.9" customHeight="1">
      <c r="B186" s="175"/>
      <c r="C186" s="176"/>
      <c r="D186" s="177" t="s">
        <v>77</v>
      </c>
      <c r="E186" s="178" t="s">
        <v>233</v>
      </c>
      <c r="F186" s="178" t="s">
        <v>234</v>
      </c>
      <c r="G186" s="176"/>
      <c r="H186" s="176"/>
      <c r="I186" s="179"/>
      <c r="J186" s="180">
        <f>BK186</f>
        <v>0</v>
      </c>
      <c r="K186" s="176"/>
      <c r="L186" s="181"/>
      <c r="M186" s="182"/>
      <c r="N186" s="183"/>
      <c r="O186" s="183"/>
      <c r="P186" s="184">
        <f>P187+P191+P196</f>
        <v>0</v>
      </c>
      <c r="Q186" s="183"/>
      <c r="R186" s="184">
        <f>R187+R191+R196</f>
        <v>0.23005500000000001</v>
      </c>
      <c r="S186" s="183"/>
      <c r="T186" s="185">
        <f>T187+T191+T196</f>
        <v>0.2</v>
      </c>
      <c r="AR186" s="186" t="s">
        <v>87</v>
      </c>
      <c r="AT186" s="187" t="s">
        <v>77</v>
      </c>
      <c r="AU186" s="187" t="s">
        <v>78</v>
      </c>
      <c r="AY186" s="186" t="s">
        <v>155</v>
      </c>
      <c r="BK186" s="188">
        <f>BK187+BK191+BK196</f>
        <v>0</v>
      </c>
    </row>
    <row r="187" spans="1:65" s="12" customFormat="1" ht="22.9" customHeight="1">
      <c r="B187" s="175"/>
      <c r="C187" s="176"/>
      <c r="D187" s="177" t="s">
        <v>77</v>
      </c>
      <c r="E187" s="189" t="s">
        <v>1564</v>
      </c>
      <c r="F187" s="189" t="s">
        <v>1565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SUM(P188:P190)</f>
        <v>0</v>
      </c>
      <c r="Q187" s="183"/>
      <c r="R187" s="184">
        <f>SUM(R188:R190)</f>
        <v>0.181755</v>
      </c>
      <c r="S187" s="183"/>
      <c r="T187" s="185">
        <f>SUM(T188:T190)</f>
        <v>0</v>
      </c>
      <c r="AR187" s="186" t="s">
        <v>87</v>
      </c>
      <c r="AT187" s="187" t="s">
        <v>77</v>
      </c>
      <c r="AU187" s="187" t="s">
        <v>85</v>
      </c>
      <c r="AY187" s="186" t="s">
        <v>155</v>
      </c>
      <c r="BK187" s="188">
        <f>SUM(BK188:BK190)</f>
        <v>0</v>
      </c>
    </row>
    <row r="188" spans="1:65" s="2" customFormat="1" ht="24.2" customHeight="1">
      <c r="A188" s="33"/>
      <c r="B188" s="34"/>
      <c r="C188" s="191" t="s">
        <v>308</v>
      </c>
      <c r="D188" s="191" t="s">
        <v>158</v>
      </c>
      <c r="E188" s="192" t="s">
        <v>1566</v>
      </c>
      <c r="F188" s="193" t="s">
        <v>1567</v>
      </c>
      <c r="G188" s="194" t="s">
        <v>174</v>
      </c>
      <c r="H188" s="195">
        <v>242.34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43</v>
      </c>
      <c r="O188" s="70"/>
      <c r="P188" s="201">
        <f>O188*H188</f>
        <v>0</v>
      </c>
      <c r="Q188" s="201">
        <v>7.5000000000000002E-4</v>
      </c>
      <c r="R188" s="201">
        <f>Q188*H188</f>
        <v>0.181755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239</v>
      </c>
      <c r="AT188" s="203" t="s">
        <v>158</v>
      </c>
      <c r="AU188" s="203" t="s">
        <v>87</v>
      </c>
      <c r="AY188" s="16" t="s">
        <v>155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239</v>
      </c>
      <c r="BM188" s="203" t="s">
        <v>1568</v>
      </c>
    </row>
    <row r="189" spans="1:65" s="13" customFormat="1" ht="11.25">
      <c r="B189" s="205"/>
      <c r="C189" s="206"/>
      <c r="D189" s="207" t="s">
        <v>164</v>
      </c>
      <c r="E189" s="208" t="s">
        <v>1</v>
      </c>
      <c r="F189" s="209" t="s">
        <v>1569</v>
      </c>
      <c r="G189" s="206"/>
      <c r="H189" s="210">
        <v>242.34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164</v>
      </c>
      <c r="AU189" s="216" t="s">
        <v>87</v>
      </c>
      <c r="AV189" s="13" t="s">
        <v>87</v>
      </c>
      <c r="AW189" s="13" t="s">
        <v>34</v>
      </c>
      <c r="AX189" s="13" t="s">
        <v>85</v>
      </c>
      <c r="AY189" s="216" t="s">
        <v>155</v>
      </c>
    </row>
    <row r="190" spans="1:65" s="2" customFormat="1" ht="24.2" customHeight="1">
      <c r="A190" s="33"/>
      <c r="B190" s="34"/>
      <c r="C190" s="191" t="s">
        <v>314</v>
      </c>
      <c r="D190" s="191" t="s">
        <v>158</v>
      </c>
      <c r="E190" s="192" t="s">
        <v>1570</v>
      </c>
      <c r="F190" s="193" t="s">
        <v>1571</v>
      </c>
      <c r="G190" s="194" t="s">
        <v>352</v>
      </c>
      <c r="H190" s="243"/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43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239</v>
      </c>
      <c r="AT190" s="203" t="s">
        <v>158</v>
      </c>
      <c r="AU190" s="203" t="s">
        <v>87</v>
      </c>
      <c r="AY190" s="16" t="s">
        <v>155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239</v>
      </c>
      <c r="BM190" s="203" t="s">
        <v>1572</v>
      </c>
    </row>
    <row r="191" spans="1:65" s="12" customFormat="1" ht="22.9" customHeight="1">
      <c r="B191" s="175"/>
      <c r="C191" s="176"/>
      <c r="D191" s="177" t="s">
        <v>77</v>
      </c>
      <c r="E191" s="189" t="s">
        <v>960</v>
      </c>
      <c r="F191" s="189" t="s">
        <v>961</v>
      </c>
      <c r="G191" s="176"/>
      <c r="H191" s="176"/>
      <c r="I191" s="179"/>
      <c r="J191" s="190">
        <f>BK191</f>
        <v>0</v>
      </c>
      <c r="K191" s="176"/>
      <c r="L191" s="181"/>
      <c r="M191" s="182"/>
      <c r="N191" s="183"/>
      <c r="O191" s="183"/>
      <c r="P191" s="184">
        <f>SUM(P192:P195)</f>
        <v>0</v>
      </c>
      <c r="Q191" s="183"/>
      <c r="R191" s="184">
        <f>SUM(R192:R195)</f>
        <v>0</v>
      </c>
      <c r="S191" s="183"/>
      <c r="T191" s="185">
        <f>SUM(T192:T195)</f>
        <v>0</v>
      </c>
      <c r="AR191" s="186" t="s">
        <v>87</v>
      </c>
      <c r="AT191" s="187" t="s">
        <v>77</v>
      </c>
      <c r="AU191" s="187" t="s">
        <v>85</v>
      </c>
      <c r="AY191" s="186" t="s">
        <v>155</v>
      </c>
      <c r="BK191" s="188">
        <f>SUM(BK192:BK195)</f>
        <v>0</v>
      </c>
    </row>
    <row r="192" spans="1:65" s="2" customFormat="1" ht="24.2" customHeight="1">
      <c r="A192" s="33"/>
      <c r="B192" s="34"/>
      <c r="C192" s="191" t="s">
        <v>318</v>
      </c>
      <c r="D192" s="191" t="s">
        <v>158</v>
      </c>
      <c r="E192" s="192" t="s">
        <v>375</v>
      </c>
      <c r="F192" s="193" t="s">
        <v>1573</v>
      </c>
      <c r="G192" s="194" t="s">
        <v>187</v>
      </c>
      <c r="H192" s="195">
        <v>1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43</v>
      </c>
      <c r="O192" s="70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377</v>
      </c>
      <c r="AT192" s="203" t="s">
        <v>158</v>
      </c>
      <c r="AU192" s="203" t="s">
        <v>87</v>
      </c>
      <c r="AY192" s="16" t="s">
        <v>155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377</v>
      </c>
      <c r="BM192" s="203" t="s">
        <v>1574</v>
      </c>
    </row>
    <row r="193" spans="1:65" s="2" customFormat="1" ht="14.45" customHeight="1">
      <c r="A193" s="33"/>
      <c r="B193" s="34"/>
      <c r="C193" s="191" t="s">
        <v>249</v>
      </c>
      <c r="D193" s="191" t="s">
        <v>158</v>
      </c>
      <c r="E193" s="192" t="s">
        <v>380</v>
      </c>
      <c r="F193" s="193" t="s">
        <v>1575</v>
      </c>
      <c r="G193" s="194" t="s">
        <v>187</v>
      </c>
      <c r="H193" s="195">
        <v>1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43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377</v>
      </c>
      <c r="AT193" s="203" t="s">
        <v>158</v>
      </c>
      <c r="AU193" s="203" t="s">
        <v>87</v>
      </c>
      <c r="AY193" s="16" t="s">
        <v>155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85</v>
      </c>
      <c r="BK193" s="204">
        <f>ROUND(I193*H193,2)</f>
        <v>0</v>
      </c>
      <c r="BL193" s="16" t="s">
        <v>377</v>
      </c>
      <c r="BM193" s="203" t="s">
        <v>1576</v>
      </c>
    </row>
    <row r="194" spans="1:65" s="2" customFormat="1" ht="14.45" customHeight="1">
      <c r="A194" s="33"/>
      <c r="B194" s="34"/>
      <c r="C194" s="191" t="s">
        <v>325</v>
      </c>
      <c r="D194" s="191" t="s">
        <v>158</v>
      </c>
      <c r="E194" s="192" t="s">
        <v>967</v>
      </c>
      <c r="F194" s="193" t="s">
        <v>968</v>
      </c>
      <c r="G194" s="194" t="s">
        <v>187</v>
      </c>
      <c r="H194" s="195">
        <v>1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43</v>
      </c>
      <c r="O194" s="70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239</v>
      </c>
      <c r="AT194" s="203" t="s">
        <v>158</v>
      </c>
      <c r="AU194" s="203" t="s">
        <v>87</v>
      </c>
      <c r="AY194" s="16" t="s">
        <v>155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239</v>
      </c>
      <c r="BM194" s="203" t="s">
        <v>1577</v>
      </c>
    </row>
    <row r="195" spans="1:65" s="2" customFormat="1" ht="37.9" customHeight="1">
      <c r="A195" s="33"/>
      <c r="B195" s="34"/>
      <c r="C195" s="191" t="s">
        <v>329</v>
      </c>
      <c r="D195" s="191" t="s">
        <v>158</v>
      </c>
      <c r="E195" s="192" t="s">
        <v>384</v>
      </c>
      <c r="F195" s="193" t="s">
        <v>1578</v>
      </c>
      <c r="G195" s="194" t="s">
        <v>179</v>
      </c>
      <c r="H195" s="195">
        <v>200</v>
      </c>
      <c r="I195" s="196"/>
      <c r="J195" s="197">
        <f>ROUND(I195*H195,2)</f>
        <v>0</v>
      </c>
      <c r="K195" s="198"/>
      <c r="L195" s="38"/>
      <c r="M195" s="199" t="s">
        <v>1</v>
      </c>
      <c r="N195" s="200" t="s">
        <v>43</v>
      </c>
      <c r="O195" s="70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239</v>
      </c>
      <c r="AT195" s="203" t="s">
        <v>158</v>
      </c>
      <c r="AU195" s="203" t="s">
        <v>87</v>
      </c>
      <c r="AY195" s="16" t="s">
        <v>155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85</v>
      </c>
      <c r="BK195" s="204">
        <f>ROUND(I195*H195,2)</f>
        <v>0</v>
      </c>
      <c r="BL195" s="16" t="s">
        <v>239</v>
      </c>
      <c r="BM195" s="203" t="s">
        <v>1579</v>
      </c>
    </row>
    <row r="196" spans="1:65" s="12" customFormat="1" ht="22.9" customHeight="1">
      <c r="B196" s="175"/>
      <c r="C196" s="176"/>
      <c r="D196" s="177" t="s">
        <v>77</v>
      </c>
      <c r="E196" s="189" t="s">
        <v>514</v>
      </c>
      <c r="F196" s="189" t="s">
        <v>515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SUM(P197:P204)</f>
        <v>0</v>
      </c>
      <c r="Q196" s="183"/>
      <c r="R196" s="184">
        <f>SUM(R197:R204)</f>
        <v>4.8300000000000003E-2</v>
      </c>
      <c r="S196" s="183"/>
      <c r="T196" s="185">
        <f>SUM(T197:T204)</f>
        <v>0.2</v>
      </c>
      <c r="AR196" s="186" t="s">
        <v>87</v>
      </c>
      <c r="AT196" s="187" t="s">
        <v>77</v>
      </c>
      <c r="AU196" s="187" t="s">
        <v>85</v>
      </c>
      <c r="AY196" s="186" t="s">
        <v>155</v>
      </c>
      <c r="BK196" s="188">
        <f>SUM(BK197:BK204)</f>
        <v>0</v>
      </c>
    </row>
    <row r="197" spans="1:65" s="2" customFormat="1" ht="24.2" customHeight="1">
      <c r="A197" s="33"/>
      <c r="B197" s="34"/>
      <c r="C197" s="191" t="s">
        <v>334</v>
      </c>
      <c r="D197" s="191" t="s">
        <v>158</v>
      </c>
      <c r="E197" s="192" t="s">
        <v>1580</v>
      </c>
      <c r="F197" s="193" t="s">
        <v>1581</v>
      </c>
      <c r="G197" s="194" t="s">
        <v>174</v>
      </c>
      <c r="H197" s="195">
        <v>2.5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43</v>
      </c>
      <c r="O197" s="70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239</v>
      </c>
      <c r="AT197" s="203" t="s">
        <v>158</v>
      </c>
      <c r="AU197" s="203" t="s">
        <v>87</v>
      </c>
      <c r="AY197" s="16" t="s">
        <v>155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239</v>
      </c>
      <c r="BM197" s="203" t="s">
        <v>1582</v>
      </c>
    </row>
    <row r="198" spans="1:65" s="13" customFormat="1" ht="11.25">
      <c r="B198" s="205"/>
      <c r="C198" s="206"/>
      <c r="D198" s="207" t="s">
        <v>164</v>
      </c>
      <c r="E198" s="208" t="s">
        <v>1</v>
      </c>
      <c r="F198" s="209" t="s">
        <v>1583</v>
      </c>
      <c r="G198" s="206"/>
      <c r="H198" s="210">
        <v>2.5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164</v>
      </c>
      <c r="AU198" s="216" t="s">
        <v>87</v>
      </c>
      <c r="AV198" s="13" t="s">
        <v>87</v>
      </c>
      <c r="AW198" s="13" t="s">
        <v>34</v>
      </c>
      <c r="AX198" s="13" t="s">
        <v>85</v>
      </c>
      <c r="AY198" s="216" t="s">
        <v>155</v>
      </c>
    </row>
    <row r="199" spans="1:65" s="2" customFormat="1" ht="24.2" customHeight="1">
      <c r="A199" s="33"/>
      <c r="B199" s="34"/>
      <c r="C199" s="221" t="s">
        <v>340</v>
      </c>
      <c r="D199" s="221" t="s">
        <v>246</v>
      </c>
      <c r="E199" s="222" t="s">
        <v>1584</v>
      </c>
      <c r="F199" s="223" t="s">
        <v>1585</v>
      </c>
      <c r="G199" s="224" t="s">
        <v>174</v>
      </c>
      <c r="H199" s="225">
        <v>2.5</v>
      </c>
      <c r="I199" s="226"/>
      <c r="J199" s="227">
        <f t="shared" ref="J199:J204" si="0">ROUND(I199*H199,2)</f>
        <v>0</v>
      </c>
      <c r="K199" s="228"/>
      <c r="L199" s="229"/>
      <c r="M199" s="230" t="s">
        <v>1</v>
      </c>
      <c r="N199" s="231" t="s">
        <v>43</v>
      </c>
      <c r="O199" s="70"/>
      <c r="P199" s="201">
        <f t="shared" ref="P199:P204" si="1">O199*H199</f>
        <v>0</v>
      </c>
      <c r="Q199" s="201">
        <v>1.7999999999999999E-2</v>
      </c>
      <c r="R199" s="201">
        <f t="shared" ref="R199:R204" si="2">Q199*H199</f>
        <v>4.4999999999999998E-2</v>
      </c>
      <c r="S199" s="201">
        <v>0</v>
      </c>
      <c r="T199" s="202">
        <f t="shared" ref="T199:T204" si="3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249</v>
      </c>
      <c r="AT199" s="203" t="s">
        <v>246</v>
      </c>
      <c r="AU199" s="203" t="s">
        <v>87</v>
      </c>
      <c r="AY199" s="16" t="s">
        <v>155</v>
      </c>
      <c r="BE199" s="204">
        <f t="shared" ref="BE199:BE204" si="4">IF(N199="základní",J199,0)</f>
        <v>0</v>
      </c>
      <c r="BF199" s="204">
        <f t="shared" ref="BF199:BF204" si="5">IF(N199="snížená",J199,0)</f>
        <v>0</v>
      </c>
      <c r="BG199" s="204">
        <f t="shared" ref="BG199:BG204" si="6">IF(N199="zákl. přenesená",J199,0)</f>
        <v>0</v>
      </c>
      <c r="BH199" s="204">
        <f t="shared" ref="BH199:BH204" si="7">IF(N199="sníž. přenesená",J199,0)</f>
        <v>0</v>
      </c>
      <c r="BI199" s="204">
        <f t="shared" ref="BI199:BI204" si="8">IF(N199="nulová",J199,0)</f>
        <v>0</v>
      </c>
      <c r="BJ199" s="16" t="s">
        <v>85</v>
      </c>
      <c r="BK199" s="204">
        <f t="shared" ref="BK199:BK204" si="9">ROUND(I199*H199,2)</f>
        <v>0</v>
      </c>
      <c r="BL199" s="16" t="s">
        <v>239</v>
      </c>
      <c r="BM199" s="203" t="s">
        <v>1586</v>
      </c>
    </row>
    <row r="200" spans="1:65" s="2" customFormat="1" ht="24.2" customHeight="1">
      <c r="A200" s="33"/>
      <c r="B200" s="34"/>
      <c r="C200" s="191" t="s">
        <v>345</v>
      </c>
      <c r="D200" s="191" t="s">
        <v>158</v>
      </c>
      <c r="E200" s="192" t="s">
        <v>1587</v>
      </c>
      <c r="F200" s="193" t="s">
        <v>1588</v>
      </c>
      <c r="G200" s="194" t="s">
        <v>179</v>
      </c>
      <c r="H200" s="195">
        <v>15</v>
      </c>
      <c r="I200" s="196"/>
      <c r="J200" s="197">
        <f t="shared" si="0"/>
        <v>0</v>
      </c>
      <c r="K200" s="198"/>
      <c r="L200" s="38"/>
      <c r="M200" s="199" t="s">
        <v>1</v>
      </c>
      <c r="N200" s="200" t="s">
        <v>43</v>
      </c>
      <c r="O200" s="70"/>
      <c r="P200" s="201">
        <f t="shared" si="1"/>
        <v>0</v>
      </c>
      <c r="Q200" s="201">
        <v>0</v>
      </c>
      <c r="R200" s="201">
        <f t="shared" si="2"/>
        <v>0</v>
      </c>
      <c r="S200" s="201">
        <v>0</v>
      </c>
      <c r="T200" s="202">
        <f t="shared" si="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239</v>
      </c>
      <c r="AT200" s="203" t="s">
        <v>158</v>
      </c>
      <c r="AU200" s="203" t="s">
        <v>87</v>
      </c>
      <c r="AY200" s="16" t="s">
        <v>155</v>
      </c>
      <c r="BE200" s="204">
        <f t="shared" si="4"/>
        <v>0</v>
      </c>
      <c r="BF200" s="204">
        <f t="shared" si="5"/>
        <v>0</v>
      </c>
      <c r="BG200" s="204">
        <f t="shared" si="6"/>
        <v>0</v>
      </c>
      <c r="BH200" s="204">
        <f t="shared" si="7"/>
        <v>0</v>
      </c>
      <c r="BI200" s="204">
        <f t="shared" si="8"/>
        <v>0</v>
      </c>
      <c r="BJ200" s="16" t="s">
        <v>85</v>
      </c>
      <c r="BK200" s="204">
        <f t="shared" si="9"/>
        <v>0</v>
      </c>
      <c r="BL200" s="16" t="s">
        <v>239</v>
      </c>
      <c r="BM200" s="203" t="s">
        <v>1589</v>
      </c>
    </row>
    <row r="201" spans="1:65" s="2" customFormat="1" ht="14.45" customHeight="1">
      <c r="A201" s="33"/>
      <c r="B201" s="34"/>
      <c r="C201" s="221" t="s">
        <v>349</v>
      </c>
      <c r="D201" s="221" t="s">
        <v>246</v>
      </c>
      <c r="E201" s="222" t="s">
        <v>1590</v>
      </c>
      <c r="F201" s="223" t="s">
        <v>1591</v>
      </c>
      <c r="G201" s="224" t="s">
        <v>179</v>
      </c>
      <c r="H201" s="225">
        <v>15</v>
      </c>
      <c r="I201" s="226"/>
      <c r="J201" s="227">
        <f t="shared" si="0"/>
        <v>0</v>
      </c>
      <c r="K201" s="228"/>
      <c r="L201" s="229"/>
      <c r="M201" s="230" t="s">
        <v>1</v>
      </c>
      <c r="N201" s="231" t="s">
        <v>43</v>
      </c>
      <c r="O201" s="70"/>
      <c r="P201" s="201">
        <f t="shared" si="1"/>
        <v>0</v>
      </c>
      <c r="Q201" s="201">
        <v>2.0000000000000001E-4</v>
      </c>
      <c r="R201" s="201">
        <f t="shared" si="2"/>
        <v>3.0000000000000001E-3</v>
      </c>
      <c r="S201" s="201">
        <v>0</v>
      </c>
      <c r="T201" s="202">
        <f t="shared" si="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249</v>
      </c>
      <c r="AT201" s="203" t="s">
        <v>246</v>
      </c>
      <c r="AU201" s="203" t="s">
        <v>87</v>
      </c>
      <c r="AY201" s="16" t="s">
        <v>155</v>
      </c>
      <c r="BE201" s="204">
        <f t="shared" si="4"/>
        <v>0</v>
      </c>
      <c r="BF201" s="204">
        <f t="shared" si="5"/>
        <v>0</v>
      </c>
      <c r="BG201" s="204">
        <f t="shared" si="6"/>
        <v>0</v>
      </c>
      <c r="BH201" s="204">
        <f t="shared" si="7"/>
        <v>0</v>
      </c>
      <c r="BI201" s="204">
        <f t="shared" si="8"/>
        <v>0</v>
      </c>
      <c r="BJ201" s="16" t="s">
        <v>85</v>
      </c>
      <c r="BK201" s="204">
        <f t="shared" si="9"/>
        <v>0</v>
      </c>
      <c r="BL201" s="16" t="s">
        <v>239</v>
      </c>
      <c r="BM201" s="203" t="s">
        <v>1592</v>
      </c>
    </row>
    <row r="202" spans="1:65" s="2" customFormat="1" ht="37.9" customHeight="1">
      <c r="A202" s="33"/>
      <c r="B202" s="34"/>
      <c r="C202" s="191" t="s">
        <v>356</v>
      </c>
      <c r="D202" s="191" t="s">
        <v>158</v>
      </c>
      <c r="E202" s="192" t="s">
        <v>1593</v>
      </c>
      <c r="F202" s="193" t="s">
        <v>1594</v>
      </c>
      <c r="G202" s="194" t="s">
        <v>168</v>
      </c>
      <c r="H202" s="195">
        <v>5</v>
      </c>
      <c r="I202" s="196"/>
      <c r="J202" s="197">
        <f t="shared" si="0"/>
        <v>0</v>
      </c>
      <c r="K202" s="198"/>
      <c r="L202" s="38"/>
      <c r="M202" s="199" t="s">
        <v>1</v>
      </c>
      <c r="N202" s="200" t="s">
        <v>43</v>
      </c>
      <c r="O202" s="70"/>
      <c r="P202" s="201">
        <f t="shared" si="1"/>
        <v>0</v>
      </c>
      <c r="Q202" s="201">
        <v>6.0000000000000002E-5</v>
      </c>
      <c r="R202" s="201">
        <f t="shared" si="2"/>
        <v>3.0000000000000003E-4</v>
      </c>
      <c r="S202" s="201">
        <v>0</v>
      </c>
      <c r="T202" s="202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239</v>
      </c>
      <c r="AT202" s="203" t="s">
        <v>158</v>
      </c>
      <c r="AU202" s="203" t="s">
        <v>87</v>
      </c>
      <c r="AY202" s="16" t="s">
        <v>155</v>
      </c>
      <c r="BE202" s="204">
        <f t="shared" si="4"/>
        <v>0</v>
      </c>
      <c r="BF202" s="204">
        <f t="shared" si="5"/>
        <v>0</v>
      </c>
      <c r="BG202" s="204">
        <f t="shared" si="6"/>
        <v>0</v>
      </c>
      <c r="BH202" s="204">
        <f t="shared" si="7"/>
        <v>0</v>
      </c>
      <c r="BI202" s="204">
        <f t="shared" si="8"/>
        <v>0</v>
      </c>
      <c r="BJ202" s="16" t="s">
        <v>85</v>
      </c>
      <c r="BK202" s="204">
        <f t="shared" si="9"/>
        <v>0</v>
      </c>
      <c r="BL202" s="16" t="s">
        <v>239</v>
      </c>
      <c r="BM202" s="203" t="s">
        <v>1595</v>
      </c>
    </row>
    <row r="203" spans="1:65" s="2" customFormat="1" ht="24.2" customHeight="1">
      <c r="A203" s="33"/>
      <c r="B203" s="34"/>
      <c r="C203" s="191" t="s">
        <v>360</v>
      </c>
      <c r="D203" s="191" t="s">
        <v>158</v>
      </c>
      <c r="E203" s="192" t="s">
        <v>1596</v>
      </c>
      <c r="F203" s="193" t="s">
        <v>1597</v>
      </c>
      <c r="G203" s="194" t="s">
        <v>1225</v>
      </c>
      <c r="H203" s="195">
        <v>200</v>
      </c>
      <c r="I203" s="196"/>
      <c r="J203" s="197">
        <f t="shared" si="0"/>
        <v>0</v>
      </c>
      <c r="K203" s="198"/>
      <c r="L203" s="38"/>
      <c r="M203" s="199" t="s">
        <v>1</v>
      </c>
      <c r="N203" s="200" t="s">
        <v>43</v>
      </c>
      <c r="O203" s="70"/>
      <c r="P203" s="201">
        <f t="shared" si="1"/>
        <v>0</v>
      </c>
      <c r="Q203" s="201">
        <v>0</v>
      </c>
      <c r="R203" s="201">
        <f t="shared" si="2"/>
        <v>0</v>
      </c>
      <c r="S203" s="201">
        <v>1E-3</v>
      </c>
      <c r="T203" s="202">
        <f t="shared" si="3"/>
        <v>0.2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239</v>
      </c>
      <c r="AT203" s="203" t="s">
        <v>158</v>
      </c>
      <c r="AU203" s="203" t="s">
        <v>87</v>
      </c>
      <c r="AY203" s="16" t="s">
        <v>155</v>
      </c>
      <c r="BE203" s="204">
        <f t="shared" si="4"/>
        <v>0</v>
      </c>
      <c r="BF203" s="204">
        <f t="shared" si="5"/>
        <v>0</v>
      </c>
      <c r="BG203" s="204">
        <f t="shared" si="6"/>
        <v>0</v>
      </c>
      <c r="BH203" s="204">
        <f t="shared" si="7"/>
        <v>0</v>
      </c>
      <c r="BI203" s="204">
        <f t="shared" si="8"/>
        <v>0</v>
      </c>
      <c r="BJ203" s="16" t="s">
        <v>85</v>
      </c>
      <c r="BK203" s="204">
        <f t="shared" si="9"/>
        <v>0</v>
      </c>
      <c r="BL203" s="16" t="s">
        <v>239</v>
      </c>
      <c r="BM203" s="203" t="s">
        <v>1598</v>
      </c>
    </row>
    <row r="204" spans="1:65" s="2" customFormat="1" ht="24.2" customHeight="1">
      <c r="A204" s="33"/>
      <c r="B204" s="34"/>
      <c r="C204" s="191" t="s">
        <v>364</v>
      </c>
      <c r="D204" s="191" t="s">
        <v>158</v>
      </c>
      <c r="E204" s="192" t="s">
        <v>542</v>
      </c>
      <c r="F204" s="193" t="s">
        <v>543</v>
      </c>
      <c r="G204" s="194" t="s">
        <v>352</v>
      </c>
      <c r="H204" s="243"/>
      <c r="I204" s="196"/>
      <c r="J204" s="197">
        <f t="shared" si="0"/>
        <v>0</v>
      </c>
      <c r="K204" s="198"/>
      <c r="L204" s="38"/>
      <c r="M204" s="244" t="s">
        <v>1</v>
      </c>
      <c r="N204" s="245" t="s">
        <v>43</v>
      </c>
      <c r="O204" s="246"/>
      <c r="P204" s="247">
        <f t="shared" si="1"/>
        <v>0</v>
      </c>
      <c r="Q204" s="247">
        <v>0</v>
      </c>
      <c r="R204" s="247">
        <f t="shared" si="2"/>
        <v>0</v>
      </c>
      <c r="S204" s="247">
        <v>0</v>
      </c>
      <c r="T204" s="248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239</v>
      </c>
      <c r="AT204" s="203" t="s">
        <v>158</v>
      </c>
      <c r="AU204" s="203" t="s">
        <v>87</v>
      </c>
      <c r="AY204" s="16" t="s">
        <v>155</v>
      </c>
      <c r="BE204" s="204">
        <f t="shared" si="4"/>
        <v>0</v>
      </c>
      <c r="BF204" s="204">
        <f t="shared" si="5"/>
        <v>0</v>
      </c>
      <c r="BG204" s="204">
        <f t="shared" si="6"/>
        <v>0</v>
      </c>
      <c r="BH204" s="204">
        <f t="shared" si="7"/>
        <v>0</v>
      </c>
      <c r="BI204" s="204">
        <f t="shared" si="8"/>
        <v>0</v>
      </c>
      <c r="BJ204" s="16" t="s">
        <v>85</v>
      </c>
      <c r="BK204" s="204">
        <f t="shared" si="9"/>
        <v>0</v>
      </c>
      <c r="BL204" s="16" t="s">
        <v>239</v>
      </c>
      <c r="BM204" s="203" t="s">
        <v>1599</v>
      </c>
    </row>
    <row r="205" spans="1:65" s="2" customFormat="1" ht="6.95" customHeight="1">
      <c r="A205" s="3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38"/>
      <c r="M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</row>
  </sheetData>
  <sheetProtection algorithmName="SHA-512" hashValue="FcHBRxseeYoTvqjmeL38LEr11LZqo1kvNAi0UZjpD0Clia4jBarK99k7yVbyWAq/ESaJXfrsETkETPrhm7pOTQ==" saltValue="wImihbomMyTDCnzf3+6pOV7TcqEL3Dk/1S0zYJHW6aUCpkOBLFtbV94lR+o1aLzWBZBnCnyDhF3dO+YUlRzHAQ==" spinCount="100000" sheet="1" objects="1" scenarios="1" formatColumns="0" formatRows="0" autoFilter="0"/>
  <autoFilter ref="C126:K20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118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zakázky'!K6</f>
        <v>Oprava objeku OTV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8" t="s">
        <v>119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7" t="s">
        <v>1600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zakázky'!AN8</f>
        <v>19. 10. 2020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zakázky'!E14</f>
        <v>Vyplň údaj</v>
      </c>
      <c r="F18" s="299"/>
      <c r="G18" s="299"/>
      <c r="H18" s="299"/>
      <c r="I18" s="118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zakázky'!E17="","",'Rekapitulace zakázky'!E17)</f>
        <v xml:space="preserve"> </v>
      </c>
      <c r="F21" s="33"/>
      <c r="G21" s="33"/>
      <c r="H21" s="33"/>
      <c r="I21" s="118" t="s">
        <v>28</v>
      </c>
      <c r="J21" s="109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zakázky'!E20="","",'Rekapitulace zakázky'!E20)</f>
        <v>L. Ulrich, DiS</v>
      </c>
      <c r="F24" s="33"/>
      <c r="G24" s="33"/>
      <c r="H24" s="33"/>
      <c r="I24" s="118" t="s">
        <v>28</v>
      </c>
      <c r="J24" s="109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0" t="s">
        <v>1</v>
      </c>
      <c r="F27" s="300"/>
      <c r="G27" s="300"/>
      <c r="H27" s="300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33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6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42</v>
      </c>
      <c r="E33" s="118" t="s">
        <v>43</v>
      </c>
      <c r="F33" s="128">
        <f>ROUND((SUM(BE120:BE129)),  2)</f>
        <v>0</v>
      </c>
      <c r="G33" s="33"/>
      <c r="H33" s="33"/>
      <c r="I33" s="129">
        <v>0.21</v>
      </c>
      <c r="J33" s="128">
        <f>ROUND(((SUM(BE120:BE129))*I33),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44</v>
      </c>
      <c r="F34" s="128">
        <f>ROUND((SUM(BF120:BF129)),  2)</f>
        <v>0</v>
      </c>
      <c r="G34" s="33"/>
      <c r="H34" s="33"/>
      <c r="I34" s="129">
        <v>0.15</v>
      </c>
      <c r="J34" s="128">
        <f>ROUND(((SUM(BF120:BF129))*I34),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45</v>
      </c>
      <c r="F35" s="128">
        <f>ROUND((SUM(BG120:BG129)),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46</v>
      </c>
      <c r="F36" s="128">
        <f>ROUND((SUM(BH120:BH129)),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47</v>
      </c>
      <c r="F37" s="128">
        <f>ROUND((SUM(BI120:BI129)),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51</v>
      </c>
      <c r="E50" s="138"/>
      <c r="F50" s="138"/>
      <c r="G50" s="137" t="s">
        <v>52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53</v>
      </c>
      <c r="E61" s="140"/>
      <c r="F61" s="141" t="s">
        <v>54</v>
      </c>
      <c r="G61" s="139" t="s">
        <v>53</v>
      </c>
      <c r="H61" s="140"/>
      <c r="I61" s="140"/>
      <c r="J61" s="142" t="s">
        <v>54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55</v>
      </c>
      <c r="E65" s="143"/>
      <c r="F65" s="143"/>
      <c r="G65" s="137" t="s">
        <v>56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53</v>
      </c>
      <c r="E76" s="140"/>
      <c r="F76" s="141" t="s">
        <v>54</v>
      </c>
      <c r="G76" s="139" t="s">
        <v>53</v>
      </c>
      <c r="H76" s="140"/>
      <c r="I76" s="140"/>
      <c r="J76" s="142" t="s">
        <v>54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objeku OTV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4" t="str">
        <f>E9</f>
        <v>004 - Vedlejší a ostatní náklady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Kolín</v>
      </c>
      <c r="G89" s="35"/>
      <c r="H89" s="35"/>
      <c r="I89" s="28" t="s">
        <v>22</v>
      </c>
      <c r="J89" s="65" t="str">
        <f>IF(J12="","",J12)</f>
        <v>19. 10. 2020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1601</v>
      </c>
      <c r="E97" s="155"/>
      <c r="F97" s="155"/>
      <c r="G97" s="155"/>
      <c r="H97" s="155"/>
      <c r="I97" s="155"/>
      <c r="J97" s="156">
        <f>J121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1602</v>
      </c>
      <c r="E98" s="160"/>
      <c r="F98" s="160"/>
      <c r="G98" s="160"/>
      <c r="H98" s="160"/>
      <c r="I98" s="160"/>
      <c r="J98" s="161">
        <f>J122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1603</v>
      </c>
      <c r="E99" s="160"/>
      <c r="F99" s="160"/>
      <c r="G99" s="160"/>
      <c r="H99" s="160"/>
      <c r="I99" s="160"/>
      <c r="J99" s="161">
        <f>J125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1604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140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1" t="str">
        <f>E7</f>
        <v>Oprava objeku OTV</v>
      </c>
      <c r="F110" s="302"/>
      <c r="G110" s="302"/>
      <c r="H110" s="30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119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54" t="str">
        <f>E9</f>
        <v>004 - Vedlejší a ostatní náklady</v>
      </c>
      <c r="F112" s="303"/>
      <c r="G112" s="303"/>
      <c r="H112" s="30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Kolín</v>
      </c>
      <c r="G114" s="35"/>
      <c r="H114" s="35"/>
      <c r="I114" s="28" t="s">
        <v>22</v>
      </c>
      <c r="J114" s="65" t="str">
        <f>IF(J12="","",J12)</f>
        <v>19. 10. 2020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>Správa železnic, státní organizace</v>
      </c>
      <c r="G116" s="35"/>
      <c r="H116" s="35"/>
      <c r="I116" s="28" t="s">
        <v>32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35</v>
      </c>
      <c r="J117" s="31" t="str">
        <f>E24</f>
        <v>L. Ulrich, DiS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63"/>
      <c r="B119" s="164"/>
      <c r="C119" s="165" t="s">
        <v>141</v>
      </c>
      <c r="D119" s="166" t="s">
        <v>63</v>
      </c>
      <c r="E119" s="166" t="s">
        <v>59</v>
      </c>
      <c r="F119" s="166" t="s">
        <v>60</v>
      </c>
      <c r="G119" s="166" t="s">
        <v>142</v>
      </c>
      <c r="H119" s="166" t="s">
        <v>143</v>
      </c>
      <c r="I119" s="166" t="s">
        <v>144</v>
      </c>
      <c r="J119" s="167" t="s">
        <v>125</v>
      </c>
      <c r="K119" s="168" t="s">
        <v>145</v>
      </c>
      <c r="L119" s="169"/>
      <c r="M119" s="74" t="s">
        <v>1</v>
      </c>
      <c r="N119" s="75" t="s">
        <v>42</v>
      </c>
      <c r="O119" s="75" t="s">
        <v>146</v>
      </c>
      <c r="P119" s="75" t="s">
        <v>147</v>
      </c>
      <c r="Q119" s="75" t="s">
        <v>148</v>
      </c>
      <c r="R119" s="75" t="s">
        <v>149</v>
      </c>
      <c r="S119" s="75" t="s">
        <v>150</v>
      </c>
      <c r="T119" s="76" t="s">
        <v>151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65" s="2" customFormat="1" ht="22.9" customHeight="1">
      <c r="A120" s="33"/>
      <c r="B120" s="34"/>
      <c r="C120" s="81" t="s">
        <v>152</v>
      </c>
      <c r="D120" s="35"/>
      <c r="E120" s="35"/>
      <c r="F120" s="35"/>
      <c r="G120" s="35"/>
      <c r="H120" s="35"/>
      <c r="I120" s="35"/>
      <c r="J120" s="170">
        <f>BK120</f>
        <v>0</v>
      </c>
      <c r="K120" s="35"/>
      <c r="L120" s="38"/>
      <c r="M120" s="77"/>
      <c r="N120" s="171"/>
      <c r="O120" s="78"/>
      <c r="P120" s="172">
        <f>P121</f>
        <v>0</v>
      </c>
      <c r="Q120" s="78"/>
      <c r="R120" s="172">
        <f>R121</f>
        <v>0</v>
      </c>
      <c r="S120" s="78"/>
      <c r="T120" s="173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77</v>
      </c>
      <c r="AU120" s="16" t="s">
        <v>127</v>
      </c>
      <c r="BK120" s="174">
        <f>BK121</f>
        <v>0</v>
      </c>
    </row>
    <row r="121" spans="1:65" s="12" customFormat="1" ht="25.9" customHeight="1">
      <c r="B121" s="175"/>
      <c r="C121" s="176"/>
      <c r="D121" s="177" t="s">
        <v>77</v>
      </c>
      <c r="E121" s="178" t="s">
        <v>1605</v>
      </c>
      <c r="F121" s="178" t="s">
        <v>1606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P122+P125+P128</f>
        <v>0</v>
      </c>
      <c r="Q121" s="183"/>
      <c r="R121" s="184">
        <f>R122+R125+R128</f>
        <v>0</v>
      </c>
      <c r="S121" s="183"/>
      <c r="T121" s="185">
        <f>T122+T125+T128</f>
        <v>0</v>
      </c>
      <c r="AR121" s="186" t="s">
        <v>184</v>
      </c>
      <c r="AT121" s="187" t="s">
        <v>77</v>
      </c>
      <c r="AU121" s="187" t="s">
        <v>78</v>
      </c>
      <c r="AY121" s="186" t="s">
        <v>155</v>
      </c>
      <c r="BK121" s="188">
        <f>BK122+BK125+BK128</f>
        <v>0</v>
      </c>
    </row>
    <row r="122" spans="1:65" s="12" customFormat="1" ht="22.9" customHeight="1">
      <c r="B122" s="175"/>
      <c r="C122" s="176"/>
      <c r="D122" s="177" t="s">
        <v>77</v>
      </c>
      <c r="E122" s="189" t="s">
        <v>1607</v>
      </c>
      <c r="F122" s="189" t="s">
        <v>1608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SUM(P123:P124)</f>
        <v>0</v>
      </c>
      <c r="Q122" s="183"/>
      <c r="R122" s="184">
        <f>SUM(R123:R124)</f>
        <v>0</v>
      </c>
      <c r="S122" s="183"/>
      <c r="T122" s="185">
        <f>SUM(T123:T124)</f>
        <v>0</v>
      </c>
      <c r="AR122" s="186" t="s">
        <v>184</v>
      </c>
      <c r="AT122" s="187" t="s">
        <v>77</v>
      </c>
      <c r="AU122" s="187" t="s">
        <v>85</v>
      </c>
      <c r="AY122" s="186" t="s">
        <v>155</v>
      </c>
      <c r="BK122" s="188">
        <f>SUM(BK123:BK124)</f>
        <v>0</v>
      </c>
    </row>
    <row r="123" spans="1:65" s="2" customFormat="1" ht="14.45" customHeight="1">
      <c r="A123" s="33"/>
      <c r="B123" s="34"/>
      <c r="C123" s="191" t="s">
        <v>85</v>
      </c>
      <c r="D123" s="191" t="s">
        <v>158</v>
      </c>
      <c r="E123" s="192" t="s">
        <v>1609</v>
      </c>
      <c r="F123" s="193" t="s">
        <v>1608</v>
      </c>
      <c r="G123" s="194" t="s">
        <v>1610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43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1611</v>
      </c>
      <c r="AT123" s="203" t="s">
        <v>158</v>
      </c>
      <c r="AU123" s="203" t="s">
        <v>87</v>
      </c>
      <c r="AY123" s="16" t="s">
        <v>155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85</v>
      </c>
      <c r="BK123" s="204">
        <f>ROUND(I123*H123,2)</f>
        <v>0</v>
      </c>
      <c r="BL123" s="16" t="s">
        <v>1611</v>
      </c>
      <c r="BM123" s="203" t="s">
        <v>1612</v>
      </c>
    </row>
    <row r="124" spans="1:65" s="2" customFormat="1" ht="39">
      <c r="A124" s="33"/>
      <c r="B124" s="34"/>
      <c r="C124" s="35"/>
      <c r="D124" s="207" t="s">
        <v>225</v>
      </c>
      <c r="E124" s="35"/>
      <c r="F124" s="217" t="s">
        <v>1613</v>
      </c>
      <c r="G124" s="35"/>
      <c r="H124" s="35"/>
      <c r="I124" s="218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225</v>
      </c>
      <c r="AU124" s="16" t="s">
        <v>87</v>
      </c>
    </row>
    <row r="125" spans="1:65" s="12" customFormat="1" ht="22.9" customHeight="1">
      <c r="B125" s="175"/>
      <c r="C125" s="176"/>
      <c r="D125" s="177" t="s">
        <v>77</v>
      </c>
      <c r="E125" s="189" t="s">
        <v>1614</v>
      </c>
      <c r="F125" s="189" t="s">
        <v>1615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SUM(P126:P127)</f>
        <v>0</v>
      </c>
      <c r="Q125" s="183"/>
      <c r="R125" s="184">
        <f>SUM(R126:R127)</f>
        <v>0</v>
      </c>
      <c r="S125" s="183"/>
      <c r="T125" s="185">
        <f>SUM(T126:T127)</f>
        <v>0</v>
      </c>
      <c r="AR125" s="186" t="s">
        <v>184</v>
      </c>
      <c r="AT125" s="187" t="s">
        <v>77</v>
      </c>
      <c r="AU125" s="187" t="s">
        <v>85</v>
      </c>
      <c r="AY125" s="186" t="s">
        <v>155</v>
      </c>
      <c r="BK125" s="188">
        <f>SUM(BK126:BK127)</f>
        <v>0</v>
      </c>
    </row>
    <row r="126" spans="1:65" s="2" customFormat="1" ht="14.45" customHeight="1">
      <c r="A126" s="33"/>
      <c r="B126" s="34"/>
      <c r="C126" s="191" t="s">
        <v>87</v>
      </c>
      <c r="D126" s="191" t="s">
        <v>158</v>
      </c>
      <c r="E126" s="192" t="s">
        <v>1616</v>
      </c>
      <c r="F126" s="193" t="s">
        <v>1617</v>
      </c>
      <c r="G126" s="194" t="s">
        <v>1610</v>
      </c>
      <c r="H126" s="195">
        <v>1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43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1611</v>
      </c>
      <c r="AT126" s="203" t="s">
        <v>158</v>
      </c>
      <c r="AU126" s="203" t="s">
        <v>87</v>
      </c>
      <c r="AY126" s="16" t="s">
        <v>155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85</v>
      </c>
      <c r="BK126" s="204">
        <f>ROUND(I126*H126,2)</f>
        <v>0</v>
      </c>
      <c r="BL126" s="16" t="s">
        <v>1611</v>
      </c>
      <c r="BM126" s="203" t="s">
        <v>1618</v>
      </c>
    </row>
    <row r="127" spans="1:65" s="2" customFormat="1" ht="48.75">
      <c r="A127" s="33"/>
      <c r="B127" s="34"/>
      <c r="C127" s="35"/>
      <c r="D127" s="207" t="s">
        <v>225</v>
      </c>
      <c r="E127" s="35"/>
      <c r="F127" s="217" t="s">
        <v>1619</v>
      </c>
      <c r="G127" s="35"/>
      <c r="H127" s="35"/>
      <c r="I127" s="218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225</v>
      </c>
      <c r="AU127" s="16" t="s">
        <v>87</v>
      </c>
    </row>
    <row r="128" spans="1:65" s="12" customFormat="1" ht="22.9" customHeight="1">
      <c r="B128" s="175"/>
      <c r="C128" s="176"/>
      <c r="D128" s="177" t="s">
        <v>77</v>
      </c>
      <c r="E128" s="189" t="s">
        <v>1620</v>
      </c>
      <c r="F128" s="189" t="s">
        <v>1621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0</v>
      </c>
      <c r="S128" s="183"/>
      <c r="T128" s="185">
        <f>T129</f>
        <v>0</v>
      </c>
      <c r="AR128" s="186" t="s">
        <v>184</v>
      </c>
      <c r="AT128" s="187" t="s">
        <v>77</v>
      </c>
      <c r="AU128" s="187" t="s">
        <v>85</v>
      </c>
      <c r="AY128" s="186" t="s">
        <v>155</v>
      </c>
      <c r="BK128" s="188">
        <f>BK129</f>
        <v>0</v>
      </c>
    </row>
    <row r="129" spans="1:65" s="2" customFormat="1" ht="14.45" customHeight="1">
      <c r="A129" s="33"/>
      <c r="B129" s="34"/>
      <c r="C129" s="191" t="s">
        <v>156</v>
      </c>
      <c r="D129" s="191" t="s">
        <v>158</v>
      </c>
      <c r="E129" s="192" t="s">
        <v>1622</v>
      </c>
      <c r="F129" s="193" t="s">
        <v>1623</v>
      </c>
      <c r="G129" s="194" t="s">
        <v>1610</v>
      </c>
      <c r="H129" s="195">
        <v>1</v>
      </c>
      <c r="I129" s="196"/>
      <c r="J129" s="197">
        <f>ROUND(I129*H129,2)</f>
        <v>0</v>
      </c>
      <c r="K129" s="198"/>
      <c r="L129" s="38"/>
      <c r="M129" s="244" t="s">
        <v>1</v>
      </c>
      <c r="N129" s="245" t="s">
        <v>43</v>
      </c>
      <c r="O129" s="246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1611</v>
      </c>
      <c r="AT129" s="203" t="s">
        <v>158</v>
      </c>
      <c r="AU129" s="203" t="s">
        <v>87</v>
      </c>
      <c r="AY129" s="16" t="s">
        <v>155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85</v>
      </c>
      <c r="BK129" s="204">
        <f>ROUND(I129*H129,2)</f>
        <v>0</v>
      </c>
      <c r="BL129" s="16" t="s">
        <v>1611</v>
      </c>
      <c r="BM129" s="203" t="s">
        <v>1624</v>
      </c>
    </row>
    <row r="130" spans="1:65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aSnjBm89x+y+aGr4DP04F4f4KKKsgDhKAd8MjL4vHtiebGe3EshBa8dmwfLG/gG3DL4ZL4DaQPpwY2XWq5f72A==" saltValue="aeOrnPfc+vIeWmd176gcuq+MWjptENN8TAQHIqYrpxfHBmMJk6aZ5XGyI4bN8SDV6Ozd+7Py7SCuDRu+Y+NDIw==" spinCount="100000" sheet="1" objects="1" scenarios="1" formatColumns="0" formatRows="0" autoFilter="0"/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zakázky</vt:lpstr>
      <vt:lpstr>001.1 - Oprava střechy ED...</vt:lpstr>
      <vt:lpstr>001.2 - Oprava střechy ko...</vt:lpstr>
      <vt:lpstr>001.3 - Oprava střechy OTV</vt:lpstr>
      <vt:lpstr>002.1 - Vnější plášť ED ŘAS</vt:lpstr>
      <vt:lpstr>002.2 - Vnější plášť kotelna</vt:lpstr>
      <vt:lpstr>002.3 - Vnější plášť OTV</vt:lpstr>
      <vt:lpstr>003 - Oprava zpevněných p...</vt:lpstr>
      <vt:lpstr>004 - Vedlejší a ostatní ...</vt:lpstr>
      <vt:lpstr>'001.1 - Oprava střechy ED...'!Názvy_tisku</vt:lpstr>
      <vt:lpstr>'001.2 - Oprava střechy ko...'!Názvy_tisku</vt:lpstr>
      <vt:lpstr>'001.3 - Oprava střechy OTV'!Názvy_tisku</vt:lpstr>
      <vt:lpstr>'002.1 - Vnější plášť ED ŘAS'!Názvy_tisku</vt:lpstr>
      <vt:lpstr>'002.2 - Vnější plášť kotelna'!Názvy_tisku</vt:lpstr>
      <vt:lpstr>'002.3 - Vnější plášť OTV'!Názvy_tisku</vt:lpstr>
      <vt:lpstr>'003 - Oprava zpevněných p...'!Názvy_tisku</vt:lpstr>
      <vt:lpstr>'004 - Vedlejší a ostatní ...'!Názvy_tisku</vt:lpstr>
      <vt:lpstr>'Rekapitulace zakázky'!Názvy_tisku</vt:lpstr>
      <vt:lpstr>'001.1 - Oprava střechy ED...'!Oblast_tisku</vt:lpstr>
      <vt:lpstr>'001.2 - Oprava střechy ko...'!Oblast_tisku</vt:lpstr>
      <vt:lpstr>'001.3 - Oprava střechy OTV'!Oblast_tisku</vt:lpstr>
      <vt:lpstr>'002.1 - Vnější plášť ED ŘAS'!Oblast_tisku</vt:lpstr>
      <vt:lpstr>'002.2 - Vnější plášť kotelna'!Oblast_tisku</vt:lpstr>
      <vt:lpstr>'002.3 - Vnější plášť OTV'!Oblast_tisku</vt:lpstr>
      <vt:lpstr>'003 - Oprava zpevněných p...'!Oblast_tisku</vt:lpstr>
      <vt:lpstr>'004 -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Černá Lenka, Bc.</cp:lastModifiedBy>
  <dcterms:created xsi:type="dcterms:W3CDTF">2020-11-17T21:52:39Z</dcterms:created>
  <dcterms:modified xsi:type="dcterms:W3CDTF">2020-11-19T10:10:27Z</dcterms:modified>
</cp:coreProperties>
</file>